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480" yWindow="60" windowWidth="18075" windowHeight="9900"/>
  </bookViews>
  <sheets>
    <sheet name="Доходы" sheetId="7" r:id="rId1"/>
    <sheet name="Расходы на 01.03.19 Г." sheetId="5" r:id="rId2"/>
    <sheet name="ПРИЛОЖЕНИЕ К СПРАВКЕ" sheetId="6" r:id="rId3"/>
  </sheets>
  <definedNames>
    <definedName name="_xlnm.Print_Titles" localSheetId="1">'Расходы на 01.03.19 Г.'!$8:$10</definedName>
    <definedName name="_xlnm.Print_Area" localSheetId="2">'ПРИЛОЖЕНИЕ К СПРАВКЕ'!$A$1:$K$32</definedName>
    <definedName name="_xlnm.Print_Area" localSheetId="1">'Расходы на 01.03.19 Г.'!$A$1:$N$118</definedName>
  </definedNames>
  <calcPr calcId="124519"/>
</workbook>
</file>

<file path=xl/calcChain.xml><?xml version="1.0" encoding="utf-8"?>
<calcChain xmlns="http://schemas.openxmlformats.org/spreadsheetml/2006/main">
  <c r="B78" i="7"/>
  <c r="L72"/>
  <c r="H71"/>
  <c r="L69"/>
  <c r="H69"/>
  <c r="D69"/>
  <c r="C69"/>
  <c r="B69"/>
  <c r="L68"/>
  <c r="C68"/>
  <c r="D68" s="1"/>
  <c r="B68"/>
  <c r="L67"/>
  <c r="H67"/>
  <c r="C67"/>
  <c r="D67" s="1"/>
  <c r="B67"/>
  <c r="H66"/>
  <c r="D66"/>
  <c r="C66"/>
  <c r="B66"/>
  <c r="H65"/>
  <c r="C65"/>
  <c r="D65" s="1"/>
  <c r="B65"/>
  <c r="H64"/>
  <c r="D64"/>
  <c r="C64"/>
  <c r="B64"/>
  <c r="H63"/>
  <c r="C63"/>
  <c r="D63" s="1"/>
  <c r="B63"/>
  <c r="H62"/>
  <c r="D62"/>
  <c r="C62"/>
  <c r="B62"/>
  <c r="L61"/>
  <c r="H61"/>
  <c r="D61"/>
  <c r="C61"/>
  <c r="B61"/>
  <c r="L60"/>
  <c r="K60"/>
  <c r="J60"/>
  <c r="H60"/>
  <c r="G60"/>
  <c r="F60"/>
  <c r="D60"/>
  <c r="C60"/>
  <c r="B60"/>
  <c r="L59"/>
  <c r="C59"/>
  <c r="D59" s="1"/>
  <c r="B59"/>
  <c r="M58"/>
  <c r="K58"/>
  <c r="L58" s="1"/>
  <c r="J58"/>
  <c r="I58"/>
  <c r="G58"/>
  <c r="H58" s="1"/>
  <c r="F58"/>
  <c r="E58"/>
  <c r="C58"/>
  <c r="D58" s="1"/>
  <c r="B58"/>
  <c r="M57"/>
  <c r="L57"/>
  <c r="H57"/>
  <c r="E57"/>
  <c r="C57"/>
  <c r="B57"/>
  <c r="D57" s="1"/>
  <c r="M56"/>
  <c r="L56"/>
  <c r="H56"/>
  <c r="E56"/>
  <c r="C56"/>
  <c r="B56"/>
  <c r="D56" s="1"/>
  <c r="M55"/>
  <c r="L55"/>
  <c r="H55"/>
  <c r="D55"/>
  <c r="C55"/>
  <c r="B55"/>
  <c r="I54"/>
  <c r="H54"/>
  <c r="C54"/>
  <c r="D54" s="1"/>
  <c r="B54"/>
  <c r="M53"/>
  <c r="L53"/>
  <c r="I53"/>
  <c r="H53"/>
  <c r="C53"/>
  <c r="D53" s="1"/>
  <c r="B53"/>
  <c r="M52"/>
  <c r="L52"/>
  <c r="E52"/>
  <c r="C52"/>
  <c r="D52" s="1"/>
  <c r="B52"/>
  <c r="M51"/>
  <c r="L51"/>
  <c r="I51"/>
  <c r="H51"/>
  <c r="E51"/>
  <c r="C51"/>
  <c r="D51" s="1"/>
  <c r="B51"/>
  <c r="M50"/>
  <c r="L50"/>
  <c r="E50"/>
  <c r="C50"/>
  <c r="D50" s="1"/>
  <c r="B50"/>
  <c r="M49"/>
  <c r="L49"/>
  <c r="I49"/>
  <c r="H49"/>
  <c r="E49"/>
  <c r="C49"/>
  <c r="D49" s="1"/>
  <c r="B49"/>
  <c r="M48"/>
  <c r="L48"/>
  <c r="I48"/>
  <c r="H48"/>
  <c r="E48"/>
  <c r="C48"/>
  <c r="D48" s="1"/>
  <c r="B48"/>
  <c r="M47"/>
  <c r="L47"/>
  <c r="I47"/>
  <c r="H47"/>
  <c r="E47"/>
  <c r="C47"/>
  <c r="C45" s="1"/>
  <c r="B47"/>
  <c r="M46"/>
  <c r="H46"/>
  <c r="C46"/>
  <c r="E46" s="1"/>
  <c r="B46"/>
  <c r="D46" s="1"/>
  <c r="K45"/>
  <c r="M45" s="1"/>
  <c r="J45"/>
  <c r="L45" s="1"/>
  <c r="G45"/>
  <c r="I45" s="1"/>
  <c r="F45"/>
  <c r="H45" s="1"/>
  <c r="B45"/>
  <c r="H44"/>
  <c r="D44"/>
  <c r="C44"/>
  <c r="B44"/>
  <c r="M43"/>
  <c r="L43"/>
  <c r="H43"/>
  <c r="D43"/>
  <c r="C43"/>
  <c r="B43"/>
  <c r="M42"/>
  <c r="L42"/>
  <c r="K42"/>
  <c r="J42"/>
  <c r="I42"/>
  <c r="H42"/>
  <c r="G42"/>
  <c r="F42"/>
  <c r="E42"/>
  <c r="D42"/>
  <c r="C42"/>
  <c r="B42"/>
  <c r="K41"/>
  <c r="M61" s="1"/>
  <c r="G41"/>
  <c r="I65" s="1"/>
  <c r="C41"/>
  <c r="E66" s="1"/>
  <c r="L40"/>
  <c r="H40"/>
  <c r="D40"/>
  <c r="C40"/>
  <c r="B40"/>
  <c r="L39"/>
  <c r="H39"/>
  <c r="D39"/>
  <c r="C39"/>
  <c r="B39"/>
  <c r="H38"/>
  <c r="C38"/>
  <c r="E38" s="1"/>
  <c r="B38"/>
  <c r="D38" s="1"/>
  <c r="L37"/>
  <c r="H37"/>
  <c r="C37"/>
  <c r="E37" s="1"/>
  <c r="B37"/>
  <c r="D37" s="1"/>
  <c r="L36"/>
  <c r="H36"/>
  <c r="C36"/>
  <c r="E36" s="1"/>
  <c r="B36"/>
  <c r="D36" s="1"/>
  <c r="K35"/>
  <c r="M35" s="1"/>
  <c r="J35"/>
  <c r="L35" s="1"/>
  <c r="G35"/>
  <c r="I35" s="1"/>
  <c r="F35"/>
  <c r="H35" s="1"/>
  <c r="C35"/>
  <c r="E35" s="1"/>
  <c r="B35"/>
  <c r="D35" s="1"/>
  <c r="L34"/>
  <c r="H34"/>
  <c r="C34"/>
  <c r="E34" s="1"/>
  <c r="B34"/>
  <c r="D34" s="1"/>
  <c r="L33"/>
  <c r="D33"/>
  <c r="C33"/>
  <c r="E33" s="1"/>
  <c r="B33"/>
  <c r="L32"/>
  <c r="C32"/>
  <c r="E32" s="1"/>
  <c r="B32"/>
  <c r="D32" s="1"/>
  <c r="L31"/>
  <c r="H31"/>
  <c r="C31"/>
  <c r="E31" s="1"/>
  <c r="B31"/>
  <c r="D31" s="1"/>
  <c r="L30"/>
  <c r="H30"/>
  <c r="C30"/>
  <c r="E30" s="1"/>
  <c r="B30"/>
  <c r="D30" s="1"/>
  <c r="H29"/>
  <c r="D29"/>
  <c r="C29"/>
  <c r="E29" s="1"/>
  <c r="B29"/>
  <c r="L28"/>
  <c r="K28"/>
  <c r="M28" s="1"/>
  <c r="J28"/>
  <c r="J12" s="1"/>
  <c r="H28"/>
  <c r="G28"/>
  <c r="I28" s="1"/>
  <c r="F28"/>
  <c r="F13" s="1"/>
  <c r="C28"/>
  <c r="E28" s="1"/>
  <c r="L27"/>
  <c r="H27"/>
  <c r="D27"/>
  <c r="C27"/>
  <c r="E27" s="1"/>
  <c r="B27"/>
  <c r="L26"/>
  <c r="H26"/>
  <c r="D26"/>
  <c r="C26"/>
  <c r="E26" s="1"/>
  <c r="B26"/>
  <c r="L25"/>
  <c r="H25"/>
  <c r="D25"/>
  <c r="C25"/>
  <c r="E25" s="1"/>
  <c r="B25"/>
  <c r="L24"/>
  <c r="C24"/>
  <c r="E24" s="1"/>
  <c r="B24"/>
  <c r="D24" s="1"/>
  <c r="L23"/>
  <c r="D23"/>
  <c r="C23"/>
  <c r="E23" s="1"/>
  <c r="B23"/>
  <c r="L22"/>
  <c r="K22"/>
  <c r="M22" s="1"/>
  <c r="J22"/>
  <c r="J13" s="1"/>
  <c r="G22"/>
  <c r="I22" s="1"/>
  <c r="F22"/>
  <c r="C22"/>
  <c r="H21"/>
  <c r="C21"/>
  <c r="D21" s="1"/>
  <c r="B21"/>
  <c r="H20"/>
  <c r="C20"/>
  <c r="D20" s="1"/>
  <c r="B20"/>
  <c r="H19"/>
  <c r="C19"/>
  <c r="D19" s="1"/>
  <c r="B19"/>
  <c r="L18"/>
  <c r="H18"/>
  <c r="C18"/>
  <c r="D18" s="1"/>
  <c r="B18"/>
  <c r="K17"/>
  <c r="L17" s="1"/>
  <c r="J17"/>
  <c r="G17"/>
  <c r="H17" s="1"/>
  <c r="F17"/>
  <c r="C17"/>
  <c r="D17" s="1"/>
  <c r="B17"/>
  <c r="M16"/>
  <c r="L16"/>
  <c r="H16"/>
  <c r="C16"/>
  <c r="D16" s="1"/>
  <c r="B16"/>
  <c r="M15"/>
  <c r="L15"/>
  <c r="H15"/>
  <c r="C15"/>
  <c r="D15" s="1"/>
  <c r="B15"/>
  <c r="M14"/>
  <c r="K14"/>
  <c r="L14" s="1"/>
  <c r="J14"/>
  <c r="I14"/>
  <c r="G14"/>
  <c r="H14" s="1"/>
  <c r="F14"/>
  <c r="C14"/>
  <c r="D14" s="1"/>
  <c r="B14"/>
  <c r="K13"/>
  <c r="M40" s="1"/>
  <c r="G13"/>
  <c r="I38" s="1"/>
  <c r="C13"/>
  <c r="E40" s="1"/>
  <c r="K12"/>
  <c r="L12" s="1"/>
  <c r="G12"/>
  <c r="C12"/>
  <c r="K11"/>
  <c r="G11"/>
  <c r="H11" s="1"/>
  <c r="F11"/>
  <c r="C11"/>
  <c r="D45" l="1"/>
  <c r="E45"/>
  <c r="F70"/>
  <c r="F74" s="1"/>
  <c r="D22"/>
  <c r="E11"/>
  <c r="I11"/>
  <c r="M11"/>
  <c r="E12"/>
  <c r="I12"/>
  <c r="M12"/>
  <c r="E14"/>
  <c r="E15"/>
  <c r="E16"/>
  <c r="E17"/>
  <c r="I17"/>
  <c r="M17"/>
  <c r="E18"/>
  <c r="M18"/>
  <c r="E19"/>
  <c r="I20"/>
  <c r="E21"/>
  <c r="C70"/>
  <c r="G70"/>
  <c r="K70"/>
  <c r="C73"/>
  <c r="G73"/>
  <c r="K73"/>
  <c r="H13"/>
  <c r="L13"/>
  <c r="B22"/>
  <c r="M23"/>
  <c r="I25"/>
  <c r="I26"/>
  <c r="I27"/>
  <c r="I29"/>
  <c r="M30"/>
  <c r="M31"/>
  <c r="M33"/>
  <c r="M34"/>
  <c r="M36"/>
  <c r="M37"/>
  <c r="I39"/>
  <c r="I40"/>
  <c r="I43"/>
  <c r="I44"/>
  <c r="D47"/>
  <c r="I59"/>
  <c r="I61"/>
  <c r="I62"/>
  <c r="E63"/>
  <c r="I64"/>
  <c r="E65"/>
  <c r="I66"/>
  <c r="I15"/>
  <c r="I16"/>
  <c r="I18"/>
  <c r="I19"/>
  <c r="E20"/>
  <c r="I21"/>
  <c r="E22"/>
  <c r="B28"/>
  <c r="D28" s="1"/>
  <c r="F41"/>
  <c r="J41"/>
  <c r="E53"/>
  <c r="E54"/>
  <c r="I56"/>
  <c r="I57"/>
  <c r="E59"/>
  <c r="J11"/>
  <c r="L11" s="1"/>
  <c r="F12"/>
  <c r="H12" s="1"/>
  <c r="M24"/>
  <c r="M25"/>
  <c r="M26"/>
  <c r="M27"/>
  <c r="I30"/>
  <c r="I31"/>
  <c r="M32"/>
  <c r="I34"/>
  <c r="I36"/>
  <c r="I37"/>
  <c r="E39"/>
  <c r="M39"/>
  <c r="E43"/>
  <c r="E44"/>
  <c r="I46"/>
  <c r="M54"/>
  <c r="E55"/>
  <c r="M59"/>
  <c r="E60"/>
  <c r="I60"/>
  <c r="M60"/>
  <c r="E61"/>
  <c r="E62"/>
  <c r="I63"/>
  <c r="E64"/>
  <c r="H81" i="5"/>
  <c r="G99"/>
  <c r="J73" i="7" l="1"/>
  <c r="L41"/>
  <c r="I73"/>
  <c r="C74"/>
  <c r="E73" s="1"/>
  <c r="B13"/>
  <c r="B11"/>
  <c r="D11" s="1"/>
  <c r="L73"/>
  <c r="M67"/>
  <c r="H70"/>
  <c r="G74"/>
  <c r="J70"/>
  <c r="J74" s="1"/>
  <c r="K74"/>
  <c r="B41"/>
  <c r="F73"/>
  <c r="H73" s="1"/>
  <c r="H41"/>
  <c r="B12"/>
  <c r="D12" s="1"/>
  <c r="H24" i="5"/>
  <c r="D111"/>
  <c r="D100"/>
  <c r="C111"/>
  <c r="C100"/>
  <c r="D16"/>
  <c r="C16"/>
  <c r="L74" i="7" l="1"/>
  <c r="M41"/>
  <c r="M72"/>
  <c r="M69"/>
  <c r="M68"/>
  <c r="M13"/>
  <c r="B73"/>
  <c r="D73" s="1"/>
  <c r="D41"/>
  <c r="H74"/>
  <c r="I67"/>
  <c r="I41"/>
  <c r="I71"/>
  <c r="I69"/>
  <c r="I68"/>
  <c r="I13"/>
  <c r="E41"/>
  <c r="E69"/>
  <c r="E13"/>
  <c r="E68"/>
  <c r="E67"/>
  <c r="B70"/>
  <c r="D13"/>
  <c r="M73"/>
  <c r="L70"/>
  <c r="C8" i="6"/>
  <c r="C7"/>
  <c r="C6"/>
  <c r="C59" i="5"/>
  <c r="B74" i="7" l="1"/>
  <c r="D74" s="1"/>
  <c r="D70"/>
  <c r="M74"/>
  <c r="M70"/>
  <c r="E74"/>
  <c r="E70"/>
  <c r="I74"/>
  <c r="I70"/>
  <c r="C98" i="5"/>
  <c r="D98"/>
  <c r="D97"/>
  <c r="C97"/>
  <c r="C18" i="6"/>
  <c r="D16"/>
  <c r="C43" i="5" l="1"/>
  <c r="C44"/>
  <c r="G96" l="1"/>
  <c r="H96"/>
  <c r="H71"/>
  <c r="G71"/>
  <c r="K71"/>
  <c r="G81"/>
  <c r="L40"/>
  <c r="K40"/>
  <c r="D44"/>
  <c r="E44" s="1"/>
  <c r="I44"/>
  <c r="H40"/>
  <c r="G40"/>
  <c r="I43"/>
  <c r="G24"/>
  <c r="G13"/>
  <c r="C71" l="1"/>
  <c r="M40"/>
  <c r="C40"/>
  <c r="I40"/>
  <c r="D40"/>
  <c r="G67"/>
  <c r="D83" l="1"/>
  <c r="C83"/>
  <c r="D82"/>
  <c r="C82"/>
  <c r="D59"/>
  <c r="K81" l="1"/>
  <c r="C81" s="1"/>
  <c r="L81"/>
  <c r="L55"/>
  <c r="H99"/>
  <c r="H67" s="1"/>
  <c r="H63" s="1"/>
  <c r="G63"/>
  <c r="H60"/>
  <c r="G60"/>
  <c r="H58"/>
  <c r="G58"/>
  <c r="H55"/>
  <c r="G55"/>
  <c r="H50"/>
  <c r="G50"/>
  <c r="H47"/>
  <c r="G47"/>
  <c r="H36"/>
  <c r="G36"/>
  <c r="H28"/>
  <c r="G28"/>
  <c r="H13"/>
  <c r="H11" l="1"/>
  <c r="J40" s="1"/>
  <c r="G11"/>
  <c r="I42"/>
  <c r="I45"/>
  <c r="I46"/>
  <c r="I31"/>
  <c r="I34"/>
  <c r="I35"/>
  <c r="I27"/>
  <c r="I25"/>
  <c r="I15"/>
  <c r="I16"/>
  <c r="I17"/>
  <c r="I18"/>
  <c r="I20"/>
  <c r="I21"/>
  <c r="I11" l="1"/>
  <c r="K16" i="6"/>
  <c r="I16" s="1"/>
  <c r="L13" i="5"/>
  <c r="D13" s="1"/>
  <c r="I17" i="6"/>
  <c r="I18"/>
  <c r="I23"/>
  <c r="I24"/>
  <c r="I25"/>
  <c r="I26"/>
  <c r="I27"/>
  <c r="I28"/>
  <c r="I29"/>
  <c r="I30"/>
  <c r="I31"/>
  <c r="I22"/>
  <c r="K8" l="1"/>
  <c r="I36" i="5" l="1"/>
  <c r="J13"/>
  <c r="L22" l="1"/>
  <c r="I69"/>
  <c r="I38"/>
  <c r="I37"/>
  <c r="I67" l="1"/>
  <c r="L96" l="1"/>
  <c r="M96"/>
  <c r="K96"/>
  <c r="L24"/>
  <c r="C21" l="1"/>
  <c r="K28"/>
  <c r="L28"/>
  <c r="D27"/>
  <c r="C27"/>
  <c r="K24"/>
  <c r="C60"/>
  <c r="E27" l="1"/>
  <c r="D24"/>
  <c r="C24"/>
  <c r="C28"/>
  <c r="K58" l="1"/>
  <c r="C58" s="1"/>
  <c r="K99" l="1"/>
  <c r="K69" l="1"/>
  <c r="C99"/>
  <c r="L99" l="1"/>
  <c r="L71"/>
  <c r="L64"/>
  <c r="L58"/>
  <c r="D58" s="1"/>
  <c r="K55"/>
  <c r="L50"/>
  <c r="K50"/>
  <c r="L47"/>
  <c r="K47"/>
  <c r="L36"/>
  <c r="K36"/>
  <c r="K22"/>
  <c r="K13"/>
  <c r="C13" s="1"/>
  <c r="L69" l="1"/>
  <c r="D69" s="1"/>
  <c r="M71"/>
  <c r="K67"/>
  <c r="C67" s="1"/>
  <c r="C69"/>
  <c r="L67"/>
  <c r="K11"/>
  <c r="L11"/>
  <c r="N40" s="1"/>
  <c r="E69" l="1"/>
  <c r="M67"/>
  <c r="N58" l="1"/>
  <c r="I62"/>
  <c r="D62"/>
  <c r="C96"/>
  <c r="D96"/>
  <c r="D43"/>
  <c r="F31" i="6"/>
  <c r="F30"/>
  <c r="F29"/>
  <c r="F28"/>
  <c r="F27"/>
  <c r="F26"/>
  <c r="F25"/>
  <c r="F24"/>
  <c r="F23"/>
  <c r="F22"/>
  <c r="F21"/>
  <c r="F20"/>
  <c r="F19"/>
  <c r="F18"/>
  <c r="H16"/>
  <c r="G16"/>
  <c r="C31"/>
  <c r="C30"/>
  <c r="C29"/>
  <c r="C28"/>
  <c r="C27"/>
  <c r="C26"/>
  <c r="C25"/>
  <c r="C24"/>
  <c r="C23"/>
  <c r="C22"/>
  <c r="C21"/>
  <c r="C20"/>
  <c r="C19"/>
  <c r="E16"/>
  <c r="K6"/>
  <c r="K7"/>
  <c r="H6"/>
  <c r="H7"/>
  <c r="H8"/>
  <c r="D56" i="5"/>
  <c r="E96" l="1"/>
  <c r="C16" i="6"/>
  <c r="F16"/>
  <c r="E43" i="5"/>
  <c r="M69"/>
  <c r="I99" l="1"/>
  <c r="D26"/>
  <c r="C26"/>
  <c r="C25"/>
  <c r="M16"/>
  <c r="M18"/>
  <c r="M19"/>
  <c r="M20"/>
  <c r="M21"/>
  <c r="M14"/>
  <c r="E26" l="1"/>
  <c r="D31"/>
  <c r="C31"/>
  <c r="E31" l="1"/>
  <c r="M64"/>
  <c r="I64"/>
  <c r="I72"/>
  <c r="I73"/>
  <c r="I74"/>
  <c r="I75"/>
  <c r="I76"/>
  <c r="I77"/>
  <c r="I78"/>
  <c r="I79"/>
  <c r="I80"/>
  <c r="I83"/>
  <c r="I84"/>
  <c r="I85"/>
  <c r="I86"/>
  <c r="I87"/>
  <c r="I88"/>
  <c r="I89"/>
  <c r="I90"/>
  <c r="I91"/>
  <c r="I92"/>
  <c r="I93"/>
  <c r="I94"/>
  <c r="I95"/>
  <c r="I97"/>
  <c r="I98"/>
  <c r="I100"/>
  <c r="I101"/>
  <c r="I102"/>
  <c r="I103"/>
  <c r="I104"/>
  <c r="I105"/>
  <c r="I106"/>
  <c r="I107"/>
  <c r="I108"/>
  <c r="I109"/>
  <c r="I110"/>
  <c r="I111"/>
  <c r="I19" i="6" l="1"/>
  <c r="D110" i="5"/>
  <c r="C110"/>
  <c r="D109"/>
  <c r="C109"/>
  <c r="D108"/>
  <c r="C108"/>
  <c r="D107"/>
  <c r="C107"/>
  <c r="D106"/>
  <c r="C106"/>
  <c r="D105"/>
  <c r="C105"/>
  <c r="D104"/>
  <c r="C104"/>
  <c r="D103"/>
  <c r="C103"/>
  <c r="D102"/>
  <c r="C102"/>
  <c r="D101"/>
  <c r="C101"/>
  <c r="D95"/>
  <c r="C95"/>
  <c r="D94"/>
  <c r="C94"/>
  <c r="D93"/>
  <c r="C93"/>
  <c r="D92"/>
  <c r="C92"/>
  <c r="D91"/>
  <c r="C91"/>
  <c r="D90"/>
  <c r="C90"/>
  <c r="D89"/>
  <c r="C89"/>
  <c r="D88"/>
  <c r="C88"/>
  <c r="D87"/>
  <c r="C87"/>
  <c r="D86"/>
  <c r="C86"/>
  <c r="D85"/>
  <c r="C85"/>
  <c r="D84"/>
  <c r="C84"/>
  <c r="D80"/>
  <c r="C80"/>
  <c r="D79"/>
  <c r="C79"/>
  <c r="D78"/>
  <c r="C78"/>
  <c r="D77"/>
  <c r="C77"/>
  <c r="D76"/>
  <c r="C76"/>
  <c r="D75"/>
  <c r="C75"/>
  <c r="D74"/>
  <c r="C74"/>
  <c r="D73"/>
  <c r="C73"/>
  <c r="D72"/>
  <c r="C72"/>
  <c r="D61"/>
  <c r="D60" s="1"/>
  <c r="D8" i="6"/>
  <c r="D7"/>
  <c r="D6"/>
  <c r="I21"/>
  <c r="I20"/>
  <c r="M111" i="5"/>
  <c r="M110"/>
  <c r="M109"/>
  <c r="M108"/>
  <c r="M107"/>
  <c r="M106"/>
  <c r="M105"/>
  <c r="M104"/>
  <c r="M103"/>
  <c r="M102"/>
  <c r="M101"/>
  <c r="M100"/>
  <c r="M83"/>
  <c r="M80"/>
  <c r="M79"/>
  <c r="M78"/>
  <c r="M77"/>
  <c r="M76"/>
  <c r="M75"/>
  <c r="M74"/>
  <c r="M73"/>
  <c r="M81"/>
  <c r="M72"/>
  <c r="E102" l="1"/>
  <c r="E103"/>
  <c r="E104"/>
  <c r="E105"/>
  <c r="E106"/>
  <c r="E107"/>
  <c r="E109"/>
  <c r="F109"/>
  <c r="E110"/>
  <c r="F110"/>
  <c r="E108"/>
  <c r="E79"/>
  <c r="F79"/>
  <c r="E74"/>
  <c r="E75"/>
  <c r="E76"/>
  <c r="E77"/>
  <c r="E78"/>
  <c r="E80"/>
  <c r="E84"/>
  <c r="E85"/>
  <c r="E86"/>
  <c r="E87"/>
  <c r="E88"/>
  <c r="E89"/>
  <c r="E90"/>
  <c r="E91"/>
  <c r="E92"/>
  <c r="E93"/>
  <c r="E94"/>
  <c r="E95"/>
  <c r="I81"/>
  <c r="E81"/>
  <c r="I71"/>
  <c r="E8" i="6"/>
  <c r="E7"/>
  <c r="E6"/>
  <c r="E97" i="5"/>
  <c r="E98"/>
  <c r="E73"/>
  <c r="I96"/>
  <c r="E83"/>
  <c r="D99"/>
  <c r="E99" s="1"/>
  <c r="E101"/>
  <c r="F106"/>
  <c r="F107"/>
  <c r="E72"/>
  <c r="E111"/>
  <c r="D71"/>
  <c r="E100"/>
  <c r="M99"/>
  <c r="F104"/>
  <c r="D55"/>
  <c r="C55"/>
  <c r="C50"/>
  <c r="D47"/>
  <c r="F93" s="1"/>
  <c r="C47"/>
  <c r="D36"/>
  <c r="F84" s="1"/>
  <c r="C36"/>
  <c r="F74"/>
  <c r="C42"/>
  <c r="D42"/>
  <c r="F90" s="1"/>
  <c r="I13"/>
  <c r="I14"/>
  <c r="I24"/>
  <c r="I28"/>
  <c r="I30"/>
  <c r="I41"/>
  <c r="I47"/>
  <c r="I48"/>
  <c r="I49"/>
  <c r="I50"/>
  <c r="I51"/>
  <c r="I52"/>
  <c r="I53"/>
  <c r="I54"/>
  <c r="I55"/>
  <c r="I56"/>
  <c r="I58"/>
  <c r="I59"/>
  <c r="I60"/>
  <c r="I61"/>
  <c r="C14"/>
  <c r="C15"/>
  <c r="C17"/>
  <c r="C18"/>
  <c r="C19"/>
  <c r="C20"/>
  <c r="C23"/>
  <c r="C29"/>
  <c r="C30"/>
  <c r="C32"/>
  <c r="C33"/>
  <c r="C34"/>
  <c r="C35"/>
  <c r="C37"/>
  <c r="C38"/>
  <c r="C39"/>
  <c r="C41"/>
  <c r="C45"/>
  <c r="C46"/>
  <c r="C48"/>
  <c r="C49"/>
  <c r="C51"/>
  <c r="C52"/>
  <c r="C53"/>
  <c r="C54"/>
  <c r="C56"/>
  <c r="C57"/>
  <c r="D21"/>
  <c r="D23"/>
  <c r="D25"/>
  <c r="F75" s="1"/>
  <c r="D29"/>
  <c r="F77" s="1"/>
  <c r="D30"/>
  <c r="F78" s="1"/>
  <c r="D32"/>
  <c r="F80" s="1"/>
  <c r="D33"/>
  <c r="D34"/>
  <c r="D35"/>
  <c r="D37"/>
  <c r="F85" s="1"/>
  <c r="D38"/>
  <c r="F86" s="1"/>
  <c r="D39"/>
  <c r="F87" s="1"/>
  <c r="F88"/>
  <c r="D41"/>
  <c r="F89" s="1"/>
  <c r="D45"/>
  <c r="F91" s="1"/>
  <c r="D46"/>
  <c r="F92" s="1"/>
  <c r="D48"/>
  <c r="F94" s="1"/>
  <c r="D49"/>
  <c r="F95" s="1"/>
  <c r="D50"/>
  <c r="D51"/>
  <c r="D52"/>
  <c r="D53"/>
  <c r="D54"/>
  <c r="F102"/>
  <c r="D57"/>
  <c r="F103" s="1"/>
  <c r="F105"/>
  <c r="E30" l="1"/>
  <c r="F101"/>
  <c r="D63"/>
  <c r="F108" s="1"/>
  <c r="C22"/>
  <c r="C11" s="1"/>
  <c r="D67"/>
  <c r="M13"/>
  <c r="E71"/>
  <c r="D28"/>
  <c r="J22"/>
  <c r="J58"/>
  <c r="D22"/>
  <c r="J36"/>
  <c r="J55"/>
  <c r="J47"/>
  <c r="J60"/>
  <c r="J24"/>
  <c r="J50"/>
  <c r="J28"/>
  <c r="E49"/>
  <c r="E59"/>
  <c r="E57"/>
  <c r="E56"/>
  <c r="E51"/>
  <c r="E48"/>
  <c r="E46"/>
  <c r="E40"/>
  <c r="E38"/>
  <c r="E36"/>
  <c r="E34"/>
  <c r="E32"/>
  <c r="E29"/>
  <c r="E25"/>
  <c r="E23"/>
  <c r="E21"/>
  <c r="E58"/>
  <c r="E55"/>
  <c r="E54"/>
  <c r="E53"/>
  <c r="E52"/>
  <c r="E50"/>
  <c r="E47"/>
  <c r="E45"/>
  <c r="E41"/>
  <c r="E39"/>
  <c r="E37"/>
  <c r="E35"/>
  <c r="E33"/>
  <c r="E24"/>
  <c r="E42"/>
  <c r="D20"/>
  <c r="E20" s="1"/>
  <c r="D19"/>
  <c r="E19" s="1"/>
  <c r="D15"/>
  <c r="E15" s="1"/>
  <c r="M55"/>
  <c r="M52"/>
  <c r="M50"/>
  <c r="M47"/>
  <c r="M36"/>
  <c r="M35"/>
  <c r="M33"/>
  <c r="M32"/>
  <c r="M29"/>
  <c r="M25"/>
  <c r="M23"/>
  <c r="D18"/>
  <c r="D17"/>
  <c r="E17" s="1"/>
  <c r="E16"/>
  <c r="D14"/>
  <c r="F64" s="1"/>
  <c r="M59"/>
  <c r="M58" s="1"/>
  <c r="M57"/>
  <c r="M56"/>
  <c r="M51"/>
  <c r="M48"/>
  <c r="M45"/>
  <c r="M39"/>
  <c r="M38"/>
  <c r="M37"/>
  <c r="M34"/>
  <c r="M28"/>
  <c r="M24"/>
  <c r="M22"/>
  <c r="J11" l="1"/>
  <c r="F76"/>
  <c r="D11"/>
  <c r="E67"/>
  <c r="N28"/>
  <c r="I63"/>
  <c r="N13"/>
  <c r="C63"/>
  <c r="E63" s="1"/>
  <c r="E28"/>
  <c r="M63"/>
  <c r="E22"/>
  <c r="E18"/>
  <c r="E14"/>
  <c r="M11"/>
  <c r="N50"/>
  <c r="N24"/>
  <c r="N36"/>
  <c r="N55"/>
  <c r="N47"/>
  <c r="N22"/>
  <c r="E13"/>
  <c r="F58" l="1"/>
  <c r="F50"/>
  <c r="F40"/>
  <c r="F28"/>
  <c r="F22"/>
  <c r="F60"/>
  <c r="F47"/>
  <c r="F36"/>
  <c r="F24"/>
  <c r="F13"/>
  <c r="F55"/>
  <c r="N11"/>
  <c r="E11"/>
  <c r="F11" l="1"/>
</calcChain>
</file>

<file path=xl/sharedStrings.xml><?xml version="1.0" encoding="utf-8"?>
<sst xmlns="http://schemas.openxmlformats.org/spreadsheetml/2006/main" count="411" uniqueCount="346">
  <si>
    <t xml:space="preserve">  СОЦИАЛЬНАЯ ПОЛИТИКА</t>
  </si>
  <si>
    <t xml:space="preserve">  Другие общегосударственные вопросы</t>
  </si>
  <si>
    <t xml:space="preserve">  НАЦИОНАЛЬНАЯ ОБОРОНА</t>
  </si>
  <si>
    <t>6</t>
  </si>
  <si>
    <t xml:space="preserve">  КУЛЬТУРА, КИНЕМАТОГРАФИЯ</t>
  </si>
  <si>
    <t xml:space="preserve">  Молодежная политика и оздоровление детей</t>
  </si>
  <si>
    <t xml:space="preserve"> 000 1401 0000000000 000</t>
  </si>
  <si>
    <t xml:space="preserve">  Культура</t>
  </si>
  <si>
    <t xml:space="preserve"> 000 0111 0000000000 000</t>
  </si>
  <si>
    <t xml:space="preserve"> 000 0502 0000000000 000</t>
  </si>
  <si>
    <t xml:space="preserve"> 000 0407 0000000000 000</t>
  </si>
  <si>
    <t xml:space="preserve"> 000 0102000000 0000 800</t>
  </si>
  <si>
    <t xml:space="preserve"> 000 0503 0000000000 000</t>
  </si>
  <si>
    <t xml:space="preserve"> 000 0408 0000000000 000</t>
  </si>
  <si>
    <t>7</t>
  </si>
  <si>
    <t xml:space="preserve">  Жилищное хозяйство</t>
  </si>
  <si>
    <t xml:space="preserve"> 000 0409 0000000000 000</t>
  </si>
  <si>
    <t xml:space="preserve"> 000 1003 0000000000 000</t>
  </si>
  <si>
    <t xml:space="preserve">  Обеспечение проведения выборов и референдумов</t>
  </si>
  <si>
    <t xml:space="preserve">  ФИЗИЧЕСКАЯ КУЛЬТУРА И СПОРТ</t>
  </si>
  <si>
    <t xml:space="preserve"> 000 1004 0000000000 000</t>
  </si>
  <si>
    <t xml:space="preserve"> 000 0104 0000000000 000</t>
  </si>
  <si>
    <t xml:space="preserve"> 000 0702 0000000000 000</t>
  </si>
  <si>
    <t xml:space="preserve"> 000 0200 0000000000 000</t>
  </si>
  <si>
    <t xml:space="preserve"> 000 0105 0000000000 000</t>
  </si>
  <si>
    <t xml:space="preserve">                                           3. Источники финансирования дефицита бюджета</t>
  </si>
  <si>
    <t xml:space="preserve">  Резервные фонды</t>
  </si>
  <si>
    <t>8</t>
  </si>
  <si>
    <t xml:space="preserve">     в том числе:</t>
  </si>
  <si>
    <t>Расходы бюджета - ИТОГО</t>
  </si>
  <si>
    <t xml:space="preserve"> 000 0105020105 0000 510</t>
  </si>
  <si>
    <t xml:space="preserve">  НАЦИОНАЛЬНАЯ БЕЗОПАСНОСТЬ И ПРАВООХРАНИТЕЛЬНАЯ ДЕЯТЕЛЬНОСТЬ</t>
  </si>
  <si>
    <t xml:space="preserve">  Дорожное хозяйство (дорожные фонды)</t>
  </si>
  <si>
    <t xml:space="preserve"> 000 0102000005 0000 710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</si>
  <si>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</si>
  <si>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 xml:space="preserve">  Другие вопросы в области национальной экономики</t>
  </si>
  <si>
    <t>Результат исполнения бюджета (дефицит / профицит)</t>
  </si>
  <si>
    <t>источники внутреннего финансирования</t>
  </si>
  <si>
    <t xml:space="preserve"> 000 1300 0000000000 000</t>
  </si>
  <si>
    <t xml:space="preserve"> 000 0400 0000000000 000</t>
  </si>
  <si>
    <t xml:space="preserve"> 000 0102000000 0000 000</t>
  </si>
  <si>
    <t xml:space="preserve">  Мобилизационная и вневойсковая подготовка</t>
  </si>
  <si>
    <t/>
  </si>
  <si>
    <t xml:space="preserve">  Общее образование</t>
  </si>
  <si>
    <t xml:space="preserve"> 000 0113 0000000000 000</t>
  </si>
  <si>
    <t xml:space="preserve">  Другие вопросы в области образования</t>
  </si>
  <si>
    <t xml:space="preserve"> 000 0103000000 0000 000</t>
  </si>
  <si>
    <t xml:space="preserve"> 000 0105020110 0000 510</t>
  </si>
  <si>
    <t>Источники финансирования дефицита бюджетов - всего</t>
  </si>
  <si>
    <t xml:space="preserve"> 000 0103010005 0000 810</t>
  </si>
  <si>
    <t xml:space="preserve"> 000 0102000010 0000 710</t>
  </si>
  <si>
    <t xml:space="preserve">  Дошкольное образование</t>
  </si>
  <si>
    <t xml:space="preserve"> 000 0102000000 0000 700</t>
  </si>
  <si>
    <t xml:space="preserve">  Судебная система</t>
  </si>
  <si>
    <t xml:space="preserve"> 000 1100 0000000000 000</t>
  </si>
  <si>
    <t xml:space="preserve">  Лесное хозяйство</t>
  </si>
  <si>
    <t xml:space="preserve">  ОБЩЕГОСУДАРСТВЕННЫЕ ВОПРОСЫ</t>
  </si>
  <si>
    <t>1</t>
  </si>
  <si>
    <t xml:space="preserve"> 000 1101 0000000000 000</t>
  </si>
  <si>
    <t xml:space="preserve"> 000 1006 0000000000 000</t>
  </si>
  <si>
    <t xml:space="preserve"> 000 0106 0000000000 000</t>
  </si>
  <si>
    <t xml:space="preserve"> 000 1102 0000000000 000</t>
  </si>
  <si>
    <t xml:space="preserve"> 000 0800 0000000000 000</t>
  </si>
  <si>
    <t xml:space="preserve"> 000 0107 0000000000 000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</si>
  <si>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</si>
  <si>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000 0105020100 0000 510</t>
  </si>
  <si>
    <t xml:space="preserve"> 000 0203 0000000000 000</t>
  </si>
  <si>
    <t xml:space="preserve"> 000 0801 0000000000 000</t>
  </si>
  <si>
    <t xml:space="preserve">  Другие вопросы в области социальной политики</t>
  </si>
  <si>
    <t>2</t>
  </si>
  <si>
    <t>9</t>
  </si>
  <si>
    <t xml:space="preserve"> 000 1301 0000000000 000</t>
  </si>
  <si>
    <t xml:space="preserve"> 000 0401 0000000000 000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</si>
  <si>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</si>
  <si>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 Транспорт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</si>
  <si>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</si>
  <si>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Массовый спорт</t>
  </si>
  <si>
    <t>10</t>
  </si>
  <si>
    <t>3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</si>
  <si>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</si>
  <si>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000 0106050200 0000 600</t>
  </si>
  <si>
    <t xml:space="preserve"> 000 0105000000 0000 000</t>
  </si>
  <si>
    <t xml:space="preserve">  Физическая культура</t>
  </si>
  <si>
    <t xml:space="preserve"> 000 0106000000 0000 000</t>
  </si>
  <si>
    <t xml:space="preserve">  Охрана семьи и детства</t>
  </si>
  <si>
    <t xml:space="preserve"> 000 0100 0000000000 000</t>
  </si>
  <si>
    <t>4</t>
  </si>
  <si>
    <t xml:space="preserve">  ОБСЛУЖИВАНИЕ ГОСУДАРСТВЕННОГО И МУНИЦИПАЛЬНОГО ДОЛГА</t>
  </si>
  <si>
    <t xml:space="preserve">  НАЦИОНАЛЬНАЯ ЭКОНОМИКА</t>
  </si>
  <si>
    <t xml:space="preserve"> 000 0105020000 0000 500</t>
  </si>
  <si>
    <t xml:space="preserve"> 000 0103010010 0000 810</t>
  </si>
  <si>
    <t>из них:</t>
  </si>
  <si>
    <t xml:space="preserve">в том числе: </t>
  </si>
  <si>
    <t xml:space="preserve"> 000 0707 0000000000 000</t>
  </si>
  <si>
    <t xml:space="preserve"> 000 0103010000 0000 800</t>
  </si>
  <si>
    <t xml:space="preserve"> 000 0412 0000000000 000</t>
  </si>
  <si>
    <t xml:space="preserve"> 000 0300 0000000000 000</t>
  </si>
  <si>
    <t xml:space="preserve">  Другие вопросы в области культуры, кинематографии</t>
  </si>
  <si>
    <t xml:space="preserve"> 000 0102000005 0000 810</t>
  </si>
  <si>
    <t xml:space="preserve">  Общеэкономические вопросы</t>
  </si>
  <si>
    <t xml:space="preserve"> 000 0804 0000000000 000</t>
  </si>
  <si>
    <t xml:space="preserve"> 000 0709 0000000000 000</t>
  </si>
  <si>
    <t xml:space="preserve">  Социальное обеспечение населения</t>
  </si>
  <si>
    <t>х</t>
  </si>
  <si>
    <t xml:space="preserve"> 000 0309 0000000000 000</t>
  </si>
  <si>
    <t xml:space="preserve">  Благоустройство</t>
  </si>
  <si>
    <t xml:space="preserve"> 000 1400 0000000000 000</t>
  </si>
  <si>
    <t xml:space="preserve"> 000 0500 0000000000 000</t>
  </si>
  <si>
    <t xml:space="preserve">  ЖИЛИЩНО-КОММУНАЛЬНОЕ ХОЗЯЙСТВО</t>
  </si>
  <si>
    <t xml:space="preserve"> 000 0405 0000000000 000</t>
  </si>
  <si>
    <t xml:space="preserve">  Обслуживание государственного внутреннего и муниципального долга</t>
  </si>
  <si>
    <t xml:space="preserve"> 000 0501 0000000000 000</t>
  </si>
  <si>
    <t xml:space="preserve"> 000 1000 0000000000 000</t>
  </si>
  <si>
    <t xml:space="preserve"> 000 1001 0000000000 000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</si>
  <si>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</si>
  <si>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000 0106050200 0000 500</t>
  </si>
  <si>
    <t xml:space="preserve">  Пенсионное обеспечение</t>
  </si>
  <si>
    <t xml:space="preserve">  Коммунальное хозяйство</t>
  </si>
  <si>
    <t xml:space="preserve"> 000 0102 0000000000 000</t>
  </si>
  <si>
    <t xml:space="preserve"> 000 0700 0000000000 000</t>
  </si>
  <si>
    <t xml:space="preserve">  Сельское хозяйство и рыболовство</t>
  </si>
  <si>
    <t xml:space="preserve"> 000 0103 0000000000 000</t>
  </si>
  <si>
    <t xml:space="preserve"> 000 0701 0000000000 000</t>
  </si>
  <si>
    <t xml:space="preserve">  ОБРАЗОВАНИЕ</t>
  </si>
  <si>
    <t>5</t>
  </si>
  <si>
    <t>Исполнено бюджеты муници- пальных районов</t>
  </si>
  <si>
    <t>Утверждено бюджеты муници- пальных районов</t>
  </si>
  <si>
    <t>Бюджет района</t>
  </si>
  <si>
    <t>Бюджеты поселений</t>
  </si>
  <si>
    <t>Процент исп-я к плану года</t>
  </si>
  <si>
    <t>Уд.вес в общей сумме расходов</t>
  </si>
  <si>
    <t>Консолидированный бюджет</t>
  </si>
  <si>
    <t xml:space="preserve">Утверждено консол. бюджет МО </t>
  </si>
  <si>
    <t>Исполнение консол. бюджета МО</t>
  </si>
  <si>
    <t>Утверждено бюджеты поселений</t>
  </si>
  <si>
    <t>Исполнено бюджеты  поселений</t>
  </si>
  <si>
    <t>Справка</t>
  </si>
  <si>
    <t>об исполнении консолидированного бюджета МО "Тайшетский район"</t>
  </si>
  <si>
    <t xml:space="preserve"> Кредиты кредитных организаций в валюте Российской Федерации</t>
  </si>
  <si>
    <t xml:space="preserve"> Получение кредитов от кредитных организаций в валюте Российской Федерации</t>
  </si>
  <si>
    <t xml:space="preserve"> Погашение кредитов, предоставленных кредитными организациями в валюте Российской Федерации</t>
  </si>
  <si>
    <t xml:space="preserve"> Получение кредитов от кредитных организаций бюджетами субъектов Российской Федерации в валюте Российской Федерации</t>
  </si>
  <si>
    <t xml:space="preserve"> 000 0102000002 0000 710</t>
  </si>
  <si>
    <t xml:space="preserve"> Получение кредитов от кредитных организаций бюджетами городских округов в валюте Российской Федерации</t>
  </si>
  <si>
    <t xml:space="preserve"> 000 0102000004 0000 710</t>
  </si>
  <si>
    <t xml:space="preserve"> Погашение бюджетами городских округов кредитов от кредитных организаций в валюте Российской Федерации</t>
  </si>
  <si>
    <t xml:space="preserve"> 000 0102000004 0000 810</t>
  </si>
  <si>
    <t xml:space="preserve"> Получение кредитов от кредитных организаций бюджетами муниципальных районов в валюте Российской Федерации</t>
  </si>
  <si>
    <t xml:space="preserve"> Погашение бюджетами муниципальных районов кредитов от кредитных организаций в валюте Российской Федерации</t>
  </si>
  <si>
    <t xml:space="preserve"> Получение кредитов от кредитных организаций бюджетами поселений в валюте Российской Федерации</t>
  </si>
  <si>
    <t xml:space="preserve"> Погашение бюджетами поселений кредитов от кредитных организаций в валюте Российской Федерации</t>
  </si>
  <si>
    <t xml:space="preserve"> 000 0102000010 0000 810</t>
  </si>
  <si>
    <t xml:space="preserve"> 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</si>
  <si>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</si>
  <si>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 xml:space="preserve"> 000 0103010000 0000 700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</si>
  <si>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</si>
  <si>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Получение бюджетных кредитов от других бюджетов бюджетной системы Российской Федерации в валюте Российской Федерации</t>
  </si>
  <si>
    <t xml:space="preserve">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</si>
  <si>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Получение кредитов от других бюджетов бюджетной системы Российской Федерации бюджетами субъектов Российской Федерации в валюте Российской Федерации</t>
  </si>
  <si>
    <t xml:space="preserve"> 000 0103010002 0000 710</t>
  </si>
  <si>
    <t xml:space="preserve"> 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</si>
  <si>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 xml:space="preserve"> 000 0103010002 0000 810</t>
  </si>
  <si>
    <t xml:space="preserve"> Получение кредитов от других бюджетов бюджетной системы Российской Федерации бюджетами городских округов в валюте Российской Федерации</t>
  </si>
  <si>
    <t xml:space="preserve"> 000 0103010004 0000 710</t>
  </si>
  <si>
    <t xml:space="preserve"> 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</si>
  <si>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 xml:space="preserve"> 000 0103010004 0000 810</t>
  </si>
  <si>
    <t xml:space="preserve"> 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</si>
  <si>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 xml:space="preserve"> 000 0103010005 0000 710</t>
  </si>
  <si>
    <t xml:space="preserve"> 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</si>
  <si>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 xml:space="preserve"> Получение кредитов от других бюджетов бюджетной системы Российской Федерации бюджетами поселений в валюте Российской Федерации</t>
  </si>
  <si>
    <t xml:space="preserve"> 000 0103010010 0000 710</t>
  </si>
  <si>
    <t xml:space="preserve"> Погашение бюджетами поселений кредитов  от других бюджетов бюджетной системы Российской Федерации в валюте Российской Федерации</t>
  </si>
  <si>
    <t xml:space="preserve"> Погашение обязательств за счет прочих источников внутреннего финансирования дефицитов бюджетов</t>
  </si>
  <si>
    <t xml:space="preserve"> 000 0106060000 0000 800</t>
  </si>
  <si>
    <t xml:space="preserve"> Погашение обязательств за счет прочих источников внутреннего финансирования дефицитов бюджетов муниципальных районов</t>
  </si>
  <si>
    <t xml:space="preserve"> 000 0106060005 0000 810</t>
  </si>
  <si>
    <t>Иные источники внутреннего финансирования дефицитов бюджетов</t>
  </si>
  <si>
    <t>Предоставление бюджетных кредитов, предоставленных другим бюджетам бюджетной системы Российской Федерации в валюте Российской Федерации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</si>
  <si>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</si>
  <si>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 xml:space="preserve"> Изменение остатков средств на счетах по учету средств бюджетов</t>
  </si>
  <si>
    <t xml:space="preserve"> 000 0105000000 0000 500</t>
  </si>
  <si>
    <t xml:space="preserve"> Увеличение прочих остатков средств бюджетов</t>
  </si>
  <si>
    <t xml:space="preserve"> Увеличение прочих остатков денежных средств бюджетов</t>
  </si>
  <si>
    <t xml:space="preserve"> Увеличение прочих остатков денежных средств бюджетов субъектов Российской Федерации</t>
  </si>
  <si>
    <t xml:space="preserve"> 000 0105020102 0000 510</t>
  </si>
  <si>
    <t xml:space="preserve"> Увеличение прочих остатков денежных средств  бюджетов городских округов</t>
  </si>
  <si>
    <t xml:space="preserve"> 000 0105020104 0000 510</t>
  </si>
  <si>
    <t xml:space="preserve"> Увеличение прочих остатков денежных средств  бюджетов муниципальных районов</t>
  </si>
  <si>
    <t xml:space="preserve"> Увеличение прочих остатков денежных средств бюджетов территориальных фондов обязательного медицинского страхования</t>
  </si>
  <si>
    <t xml:space="preserve"> 000 0105020109 0000 510</t>
  </si>
  <si>
    <t xml:space="preserve"> Увеличение прочих остатков денежных средств бюджетов поселений</t>
  </si>
  <si>
    <t xml:space="preserve"> Изменение иных финансовых активов на счетах по учету средств бюджета</t>
  </si>
  <si>
    <t xml:space="preserve"> 000 0106000000 0000 500</t>
  </si>
  <si>
    <t xml:space="preserve"> Увеличение финансовых активов в государственной собственности за счет средств бюджетов, размещенных на банковские депозиты</t>
  </si>
  <si>
    <t xml:space="preserve"> 000 0106100100 0000 500</t>
  </si>
  <si>
    <t xml:space="preserve"> Увеличение иных финансовых активов в собственности субъектов Российской Федерации за счет средств бюджетов субъектов, размещенных в депозиты в валюте Российской Федерации и иностранной валюте в кредитных организациях</t>
  </si>
  <si>
    <t xml:space="preserve"> 000 0106100102 0000 510</t>
  </si>
  <si>
    <t xml:space="preserve"> Уменьшение остатков средств бюджетов</t>
  </si>
  <si>
    <t xml:space="preserve"> 000 0105000000 0000 600</t>
  </si>
  <si>
    <t>тыс. руб.</t>
  </si>
  <si>
    <t>Наименование</t>
  </si>
  <si>
    <t>Утверждено консол. бюджет МО</t>
  </si>
  <si>
    <t>Исполнено консол. бюджет МО</t>
  </si>
  <si>
    <t>Утверждено бюджет района</t>
  </si>
  <si>
    <t>Исполнено бюджет района</t>
  </si>
  <si>
    <t>Утверждено  бюджеты поселений</t>
  </si>
  <si>
    <t>Исполнено  бюджеты поселений</t>
  </si>
  <si>
    <t>Просроченная кредиторская задолженность</t>
  </si>
  <si>
    <t xml:space="preserve"> Наименование показателя</t>
  </si>
  <si>
    <t>консол. бюджет МО</t>
  </si>
  <si>
    <t>бюджет района</t>
  </si>
  <si>
    <t>бюджеты поселений</t>
  </si>
  <si>
    <t>ПРОСРОЧЕННАЯ КРЕДИТОРСКАЯ  ЗАДОЛЖЕННОСТЬ, всего</t>
  </si>
  <si>
    <t>в том числе:</t>
  </si>
  <si>
    <t>по заработной плате</t>
  </si>
  <si>
    <t>по прочим выплатам</t>
  </si>
  <si>
    <t>по начислениям на выплаты по  оплате труда</t>
  </si>
  <si>
    <t>по услугам связи</t>
  </si>
  <si>
    <t>по транспортным услугам</t>
  </si>
  <si>
    <t>по коммунальным услугам</t>
  </si>
  <si>
    <t>по арендной плате за пользование имуществом</t>
  </si>
  <si>
    <t>по работам, услугам по содержанию имущества</t>
  </si>
  <si>
    <t>по прочим работам, услугам</t>
  </si>
  <si>
    <t>по безвозмездным перечислениям государственным и муниципальным организациям</t>
  </si>
  <si>
    <t>по  социальному обеспечению</t>
  </si>
  <si>
    <t>по прочим расходам</t>
  </si>
  <si>
    <t>по приобретению  основных средств</t>
  </si>
  <si>
    <t>по  приобретению материальных запасов</t>
  </si>
  <si>
    <t>Увеличение остатков средств бюджетов</t>
  </si>
  <si>
    <t>11</t>
  </si>
  <si>
    <t>12</t>
  </si>
  <si>
    <r>
      <t xml:space="preserve">Единица измерения:  </t>
    </r>
    <r>
      <rPr>
        <b/>
        <sz val="10"/>
        <rFont val="Times New Roman"/>
        <family val="1"/>
        <charset val="204"/>
      </rPr>
      <t>тыс. руб.</t>
    </r>
  </si>
  <si>
    <t xml:space="preserve"> 000 0406 0000000000 000</t>
  </si>
  <si>
    <t>Водное хозяйство</t>
  </si>
  <si>
    <t xml:space="preserve"> 000 0310 0000000000 000</t>
  </si>
  <si>
    <t xml:space="preserve">  Обеспечение пожарной безопасности</t>
  </si>
  <si>
    <t>косгу</t>
  </si>
  <si>
    <t xml:space="preserve"> 000 0703 0000000000 000</t>
  </si>
  <si>
    <t xml:space="preserve">  Дополнительное образование детей</t>
  </si>
  <si>
    <t xml:space="preserve"> 000 1402 0000000000 000</t>
  </si>
  <si>
    <t>Иные дотации</t>
  </si>
  <si>
    <t xml:space="preserve"> Дотации на выравнивание бюджетной обеспеченности субъектов Российской Федерации и муниципальных образований</t>
  </si>
  <si>
    <t>на 01.01.2018г.</t>
  </si>
  <si>
    <t>Другие вопросы в области национальной безопасности и правоохранительной деятельности</t>
  </si>
  <si>
    <t xml:space="preserve"> 000 0314 0000000000 000</t>
  </si>
  <si>
    <t>Исполнитель: Коваленко Е.Н., Шаргаева М.В.</t>
  </si>
  <si>
    <t>Начальник Финансового управления</t>
  </si>
  <si>
    <t>Т.М. Вахрушева</t>
  </si>
  <si>
    <t xml:space="preserve"> 000 0705 0000000000 000</t>
  </si>
  <si>
    <t xml:space="preserve">  Профессиональная подготовка,   переподготовка и повышение квалификации</t>
  </si>
  <si>
    <t>на 01.01.2019г.</t>
  </si>
  <si>
    <t>Заработная плата работников казенных и бюджетных учреждений, органов местного самоуправления</t>
  </si>
  <si>
    <t>Справочно:</t>
  </si>
  <si>
    <t>Начисления на заработную плату</t>
  </si>
  <si>
    <t>Коммунальные услуги, оплаченные казенными и бюджетными учреждениями, органами местного самоуправления</t>
  </si>
  <si>
    <t>КВР 111,121 КОСГУ 211,266 + БУ</t>
  </si>
  <si>
    <t>КВР 119,129 КОСГУ 213 + БУ</t>
  </si>
  <si>
    <t xml:space="preserve">КОСГУ 223 + БУ </t>
  </si>
  <si>
    <t>на 1 марта 2019 года</t>
  </si>
  <si>
    <t>на 01.03.2019г.</t>
  </si>
  <si>
    <t>ПРИЛОЖЕНИЕ К СПРАВКЕ  НА  01.03.2019г.:</t>
  </si>
  <si>
    <t>С П Р А В К А</t>
  </si>
  <si>
    <t>об исполнении доходной части консолидированного бюджета Тайшетского района на 01.03.2019 г.</t>
  </si>
  <si>
    <t>тыс.руб.</t>
  </si>
  <si>
    <t xml:space="preserve">      Д О Х О Д Ы </t>
  </si>
  <si>
    <t>Консолидированный  бюджет</t>
  </si>
  <si>
    <t>Бюджет муниципального района</t>
  </si>
  <si>
    <t>Бюджет поселений</t>
  </si>
  <si>
    <t xml:space="preserve">План на 2019 год </t>
  </si>
  <si>
    <t>Факт</t>
  </si>
  <si>
    <t>% вып-ия</t>
  </si>
  <si>
    <t xml:space="preserve">Уд.вес </t>
  </si>
  <si>
    <t>на 01.03.2019 год</t>
  </si>
  <si>
    <t>отчетных</t>
  </si>
  <si>
    <t>в доходах</t>
  </si>
  <si>
    <t>показателей</t>
  </si>
  <si>
    <t>(факт)</t>
  </si>
  <si>
    <t>Налоговые доходы</t>
  </si>
  <si>
    <t>Неналоговые доходы</t>
  </si>
  <si>
    <t>Налоговые, неналоговые доходы</t>
  </si>
  <si>
    <t>Налоги на прибыль, доходы</t>
  </si>
  <si>
    <t>налог на доходы физических лиц</t>
  </si>
  <si>
    <t>Акцизы на нефтепродукты</t>
  </si>
  <si>
    <t>Налоги на совокупный доход</t>
  </si>
  <si>
    <t>единый сельскохозяйственный налог</t>
  </si>
  <si>
    <t>налог, взим-ый по УСН</t>
  </si>
  <si>
    <t>единый налог на вмененный доход</t>
  </si>
  <si>
    <t>налог, взимаемый в связи с применением патентной системы налогообложения</t>
  </si>
  <si>
    <t>Налоги на имущество</t>
  </si>
  <si>
    <t>Земельный налог</t>
  </si>
  <si>
    <t>Налог на имущество физических лиц</t>
  </si>
  <si>
    <t>Государственная пошлина</t>
  </si>
  <si>
    <t>Задолженность и перерасчеты по отмененным налогам,сборам и иным обязательным платежам</t>
  </si>
  <si>
    <t>Доходы от оказ-я платных услуг и комп-ции затрат мун.района</t>
  </si>
  <si>
    <t>Доходы от использования имущества, нах-ся в государственной и муниц-ой собственности</t>
  </si>
  <si>
    <t>% полученные от предоставления бюджетных кредитов</t>
  </si>
  <si>
    <t>Арендная плата за земельные участки</t>
  </si>
  <si>
    <t>Доходы от сдачи в аренду имущества, находящегося в оперативном управлениии</t>
  </si>
  <si>
    <t>Доходы от сдачи в аренду имущества, составляющего казну (за искл. зем.участков)</t>
  </si>
  <si>
    <t>Платежи от гос.и муниц.унит.предприятий</t>
  </si>
  <si>
    <t xml:space="preserve">Прочие доходы от использования имущества </t>
  </si>
  <si>
    <t>Доходы от продажи материальных и нематериальных активов</t>
  </si>
  <si>
    <t>Доходы от реализации имущества</t>
  </si>
  <si>
    <t>Доходы от продажи земельных участков</t>
  </si>
  <si>
    <t>Плата за негативное воздействие на окружающую среду</t>
  </si>
  <si>
    <t>Штрафы, санкции, возмещ-ие ущерба</t>
  </si>
  <si>
    <t xml:space="preserve">Прочие неналоговые доходы </t>
  </si>
  <si>
    <t>Безвозмездные поступления из областного бюджета</t>
  </si>
  <si>
    <t>Дотации, в т.ч.</t>
  </si>
  <si>
    <t>на выравнивание уровня бюджетной обеспеченности</t>
  </si>
  <si>
    <t xml:space="preserve"> на поддержку мер по обеспечению сбалансированности бюджетов</t>
  </si>
  <si>
    <t>Субсидии</t>
  </si>
  <si>
    <t>на обеспечение среднесуточного набора продуктов питания детей, страдающих туберкулезной интоксикацией и (или) находящихся под диспансерным наблюдением у фтизиатра по IV и VI группам, посещающих группы оздоровительной направленности в муниципальных дошкольных образовательных организациях, расположенных на территории Иркутской области, в рамках реализации мероприятий программы</t>
  </si>
  <si>
    <t xml:space="preserve">Реализация мероприятий перечня проектов народных инициатив </t>
  </si>
  <si>
    <t>Субсидия на софинансирование расходных обязательств на строительство (приобретение) жилья, предоставляемого молодым семьям и молодым специалистам по договору найма жилого помещения"</t>
  </si>
  <si>
    <t xml:space="preserve">Субсидии бюджетам муниципальных районов на софинансирование капитальных вложний в объекты государственной (муниципальной) собственности </t>
  </si>
  <si>
    <t xml:space="preserve">Субсидии местным бюджетам  на софинансирование ФЦП "Развитие водохозяйственного комплекса РФ в 2012-2020 годах" 
</t>
  </si>
  <si>
    <t>Субсидия на мероприятие "Улучшение жилищных условий молодых семей в 2019 году"   ГП ирк.обл."Доступное жилье" на 2019-2024 годы (обеспечение жильем молодых семей)</t>
  </si>
  <si>
    <t xml:space="preserve">Субсидии муниципальным образованиям Иркутской области на реализацию первоочередных мероприятий по модернизации объектов теплоснабжения 
</t>
  </si>
  <si>
    <t>Субсидия на выравнивание уровня бюджетной обеспеченности поселений  Иркутской области, входящих в состав муниципального района Иркутской области</t>
  </si>
  <si>
    <t>Субсидия в целях софинансирования расходных обязательств на оплату стоимости набора продуктов питания для детей в организованных органами местного самоуправления оздоровительных лагерях с дневным пребыванием детей</t>
  </si>
  <si>
    <t>Субсидия из областного бюджета местным бюджетам Иркутской области на развитие домов культуры</t>
  </si>
  <si>
    <t>Субсидии бюджетам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</si>
  <si>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Субсидии на мероприятия по защите от негативного воздействия вод населения и объектов экономики (берегоукрепительные работы на р.Бирюса в с. Талая Тайшетского района)</t>
  </si>
  <si>
    <t>Субвенции</t>
  </si>
  <si>
    <t xml:space="preserve"> на осуществление первичного воинского учета на территориях, где отсутствуют военные комиссариаты</t>
  </si>
  <si>
    <t xml:space="preserve"> - на осуществление областных государственных полномочий, в том числе:</t>
  </si>
  <si>
    <t xml:space="preserve"> - гос.полномочия </t>
  </si>
  <si>
    <t xml:space="preserve"> - предоставление мер соц.поддержки многодетным и малоимущим семьям</t>
  </si>
  <si>
    <t>на предоставление гражданам субсидий на оплату жилых помещений и коммунальных услуг</t>
  </si>
  <si>
    <t>на составление (изменение) списков в кандидатов в присяжные заседатели федеральных судов общей юрисдикции в РФ</t>
  </si>
  <si>
    <t>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</si>
  <si>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 xml:space="preserve">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</si>
  <si>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Прочие безвозмездные поступления</t>
  </si>
  <si>
    <t>Доходы от возврата остатков субсидий, субвенций и иных межбюджетных трансфертов, имеющих целевое назначение, прошлых лет</t>
  </si>
  <si>
    <t xml:space="preserve">Возврат остатков субсидий, субвенций и межбюджетных трансфертов, имеющих целевое назначение, прошлых лет из бюджетов </t>
  </si>
  <si>
    <t>ИТОГО доходов:</t>
  </si>
  <si>
    <t>Безвозмездные поступления из  бюджетов поселений бюджету муниципального района</t>
  </si>
  <si>
    <t>Безвозмездные поступления из  бюджета  муниципального района бюджету поселений</t>
  </si>
  <si>
    <t>Безвозмездные поступления, всего:</t>
  </si>
  <si>
    <t>Всего доходов</t>
  </si>
  <si>
    <t>Начальник финансового управления</t>
  </si>
  <si>
    <t>Недоимка в бюджет по налогам:</t>
  </si>
  <si>
    <t>на 01.01.2019</t>
  </si>
  <si>
    <t>на 01.02.2019 год</t>
  </si>
  <si>
    <t>исп.: Я.А. Уласик</t>
  </si>
</sst>
</file>

<file path=xl/styles.xml><?xml version="1.0" encoding="utf-8"?>
<styleSheet xmlns="http://schemas.openxmlformats.org/spreadsheetml/2006/main">
  <numFmts count="10">
    <numFmt numFmtId="164" formatCode="_-* #,##0.00_р_._-;\-* #,##0.00_р_._-;_-* &quot;-&quot;??_р_._-;_-@_-"/>
    <numFmt numFmtId="165" formatCode="#,##0.0"/>
    <numFmt numFmtId="166" formatCode="dd\.mm\.yyyy"/>
    <numFmt numFmtId="167" formatCode="_(* #,##0.00_);_(* \(#,##0.00\);_(* &quot;-&quot;??_);_(@_)"/>
    <numFmt numFmtId="168" formatCode="_(* #,##0_);_(* \(#,##0\);_(* &quot;-&quot;??_);_(@_)"/>
    <numFmt numFmtId="169" formatCode="_(* #,##0.0_);_(* \(#,##0.0\);_(* &quot;-&quot;??_);_(@_)"/>
    <numFmt numFmtId="170" formatCode="0.0"/>
    <numFmt numFmtId="171" formatCode="_-* #,##0.0_р_._-;\-* #,##0.0_р_._-;_-* &quot;-&quot;?_р_._-;_-@_-"/>
    <numFmt numFmtId="172" formatCode="_-* #,##0.0\ _₽_-;\-* #,##0.0\ _₽_-;_-* &quot;-&quot;?\ _₽_-;_-@_-"/>
    <numFmt numFmtId="173" formatCode="000000"/>
  </numFmts>
  <fonts count="84"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1"/>
      <name val="Times New Roman"/>
      <family val="1"/>
      <charset val="204"/>
    </font>
    <font>
      <b/>
      <i/>
      <sz val="8"/>
      <name val="Arial"/>
      <family val="2"/>
      <charset val="204"/>
    </font>
    <font>
      <b/>
      <sz val="11"/>
      <name val="Arial"/>
      <family val="2"/>
      <charset val="204"/>
    </font>
    <font>
      <sz val="11"/>
      <name val="Calibri"/>
      <family val="2"/>
    </font>
    <font>
      <b/>
      <sz val="12"/>
      <name val="Arial"/>
      <family val="2"/>
      <charset val="204"/>
    </font>
    <font>
      <sz val="6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11"/>
      <color theme="1"/>
      <name val="Calibri"/>
      <family val="2"/>
      <scheme val="minor"/>
    </font>
    <font>
      <b/>
      <sz val="9"/>
      <name val="Arial Cyr"/>
      <charset val="204"/>
    </font>
    <font>
      <sz val="9"/>
      <name val="Arial Cyr"/>
      <charset val="204"/>
    </font>
    <font>
      <b/>
      <sz val="10"/>
      <name val="Arial Cyr"/>
      <charset val="204"/>
    </font>
    <font>
      <b/>
      <sz val="8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b/>
      <sz val="8"/>
      <color indexed="8"/>
      <name val="Arial Cyr"/>
      <charset val="204"/>
    </font>
    <font>
      <sz val="8"/>
      <name val="Arial Cyr"/>
      <charset val="204"/>
    </font>
    <font>
      <b/>
      <i/>
      <sz val="11"/>
      <name val="Arial Cyr"/>
      <charset val="204"/>
    </font>
    <font>
      <b/>
      <sz val="7"/>
      <name val="Arial Cyr"/>
      <charset val="204"/>
    </font>
    <font>
      <sz val="8"/>
      <color indexed="8"/>
      <name val="Arial CYR"/>
      <charset val="204"/>
    </font>
    <font>
      <sz val="8"/>
      <name val="Arial Narrow"/>
      <family val="2"/>
    </font>
    <font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name val="Calibri"/>
      <family val="2"/>
      <scheme val="minor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8"/>
      <color theme="1"/>
      <name val="Arial Cyr"/>
      <charset val="204"/>
    </font>
    <font>
      <b/>
      <sz val="10"/>
      <color theme="1"/>
      <name val="Arial Cyr"/>
      <charset val="204"/>
    </font>
    <font>
      <sz val="8"/>
      <name val="Arial Cyr"/>
    </font>
    <font>
      <b/>
      <sz val="8"/>
      <name val="Arial Cyr"/>
    </font>
    <font>
      <sz val="10"/>
      <color rgb="FFFF0000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sz val="11"/>
      <name val="Arial Cyr"/>
      <charset val="204"/>
    </font>
    <font>
      <b/>
      <sz val="10"/>
      <color rgb="FFFF0000"/>
      <name val="Arial Cyr"/>
      <charset val="204"/>
    </font>
    <font>
      <sz val="10"/>
      <color rgb="FFFF0000"/>
      <name val="Arial Cyr"/>
      <charset val="204"/>
    </font>
    <font>
      <b/>
      <sz val="10"/>
      <color rgb="FFFF0000"/>
      <name val="Times New Roman"/>
      <family val="1"/>
      <charset val="204"/>
    </font>
    <font>
      <sz val="10"/>
      <name val="Arial Cyr"/>
      <charset val="204"/>
    </font>
    <font>
      <sz val="9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1"/>
      <name val="Times New Roman CYR"/>
      <charset val="204"/>
    </font>
    <font>
      <b/>
      <i/>
      <sz val="11"/>
      <color theme="1"/>
      <name val="Times New Roman"/>
      <family val="1"/>
      <charset val="204"/>
    </font>
    <font>
      <b/>
      <i/>
      <sz val="11"/>
      <color rgb="FFFF000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99CCFF"/>
        <bgColor indexed="64"/>
      </patternFill>
    </fill>
  </fills>
  <borders count="73">
    <border>
      <left/>
      <right/>
      <top/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383">
    <xf numFmtId="0" fontId="0" fillId="0" borderId="0"/>
    <xf numFmtId="0" fontId="1" fillId="0" borderId="0">
      <alignment horizontal="left"/>
    </xf>
    <xf numFmtId="0" fontId="1" fillId="0" borderId="0">
      <alignment horizontal="left"/>
    </xf>
    <xf numFmtId="0" fontId="2" fillId="0" borderId="0"/>
    <xf numFmtId="0" fontId="2" fillId="0" borderId="0"/>
    <xf numFmtId="0" fontId="1" fillId="0" borderId="0">
      <alignment horizontal="left"/>
    </xf>
    <xf numFmtId="49" fontId="3" fillId="0" borderId="0">
      <alignment horizontal="right"/>
    </xf>
    <xf numFmtId="0" fontId="3" fillId="0" borderId="1">
      <alignment horizontal="left" wrapText="1"/>
    </xf>
    <xf numFmtId="0" fontId="3" fillId="0" borderId="2">
      <alignment horizontal="left" wrapText="1" indent="1"/>
    </xf>
    <xf numFmtId="0" fontId="4" fillId="0" borderId="3">
      <alignment horizontal="left" wrapText="1"/>
    </xf>
    <xf numFmtId="0" fontId="3" fillId="2" borderId="0"/>
    <xf numFmtId="0" fontId="3" fillId="0" borderId="4"/>
    <xf numFmtId="0" fontId="2" fillId="0" borderId="4"/>
    <xf numFmtId="4" fontId="3" fillId="0" borderId="5">
      <alignment horizontal="right"/>
    </xf>
    <xf numFmtId="49" fontId="3" fillId="0" borderId="3">
      <alignment horizontal="center"/>
    </xf>
    <xf numFmtId="4" fontId="3" fillId="0" borderId="6">
      <alignment horizontal="right"/>
    </xf>
    <xf numFmtId="0" fontId="4" fillId="0" borderId="0">
      <alignment horizontal="center"/>
    </xf>
    <xf numFmtId="0" fontId="4" fillId="0" borderId="4"/>
    <xf numFmtId="0" fontId="3" fillId="0" borderId="7">
      <alignment horizontal="left" wrapText="1"/>
    </xf>
    <xf numFmtId="0" fontId="3" fillId="0" borderId="8">
      <alignment horizontal="left" wrapText="1" indent="1"/>
    </xf>
    <xf numFmtId="0" fontId="3" fillId="0" borderId="7">
      <alignment horizontal="left" wrapText="1" indent="2"/>
    </xf>
    <xf numFmtId="0" fontId="3" fillId="0" borderId="1">
      <alignment horizontal="left" wrapText="1" indent="2"/>
    </xf>
    <xf numFmtId="0" fontId="5" fillId="0" borderId="4">
      <alignment wrapText="1"/>
    </xf>
    <xf numFmtId="0" fontId="5" fillId="0" borderId="9">
      <alignment wrapText="1"/>
    </xf>
    <xf numFmtId="0" fontId="5" fillId="0" borderId="10">
      <alignment wrapText="1"/>
    </xf>
    <xf numFmtId="0" fontId="3" fillId="0" borderId="0">
      <alignment horizontal="center" wrapText="1"/>
    </xf>
    <xf numFmtId="49" fontId="3" fillId="0" borderId="4">
      <alignment horizontal="left"/>
    </xf>
    <xf numFmtId="49" fontId="3" fillId="0" borderId="11">
      <alignment horizontal="center" wrapText="1"/>
    </xf>
    <xf numFmtId="49" fontId="3" fillId="0" borderId="11">
      <alignment horizontal="left" wrapText="1"/>
    </xf>
    <xf numFmtId="49" fontId="3" fillId="0" borderId="11">
      <alignment horizontal="center" shrinkToFit="1"/>
    </xf>
    <xf numFmtId="49" fontId="3" fillId="0" borderId="4">
      <alignment horizontal="center"/>
    </xf>
    <xf numFmtId="0" fontId="3" fillId="0" borderId="10">
      <alignment horizontal="center"/>
    </xf>
    <xf numFmtId="0" fontId="3" fillId="0" borderId="0">
      <alignment horizontal="center"/>
    </xf>
    <xf numFmtId="49" fontId="3" fillId="0" borderId="4"/>
    <xf numFmtId="49" fontId="3" fillId="0" borderId="12">
      <alignment horizontal="center" shrinkToFit="1"/>
    </xf>
    <xf numFmtId="0" fontId="3" fillId="0" borderId="10"/>
    <xf numFmtId="0" fontId="3" fillId="0" borderId="4">
      <alignment horizontal="center"/>
    </xf>
    <xf numFmtId="49" fontId="3" fillId="0" borderId="10">
      <alignment horizontal="center"/>
    </xf>
    <xf numFmtId="49" fontId="3" fillId="0" borderId="0">
      <alignment horizontal="left"/>
    </xf>
    <xf numFmtId="0" fontId="2" fillId="0" borderId="10"/>
    <xf numFmtId="0" fontId="3" fillId="0" borderId="2">
      <alignment horizontal="left" wrapText="1"/>
    </xf>
    <xf numFmtId="0" fontId="3" fillId="0" borderId="1">
      <alignment horizontal="left" wrapText="1" indent="1"/>
    </xf>
    <xf numFmtId="0" fontId="3" fillId="0" borderId="2">
      <alignment horizontal="left" wrapText="1" indent="2"/>
    </xf>
    <xf numFmtId="0" fontId="2" fillId="0" borderId="13"/>
    <xf numFmtId="49" fontId="3" fillId="0" borderId="5">
      <alignment horizontal="center"/>
    </xf>
    <xf numFmtId="0" fontId="4" fillId="0" borderId="14">
      <alignment horizontal="center" vertical="center" textRotation="90" wrapText="1"/>
    </xf>
    <xf numFmtId="0" fontId="4" fillId="0" borderId="10">
      <alignment horizontal="center" vertical="center" textRotation="90" wrapText="1"/>
    </xf>
    <xf numFmtId="0" fontId="3" fillId="0" borderId="0">
      <alignment vertical="center"/>
    </xf>
    <xf numFmtId="0" fontId="4" fillId="0" borderId="0">
      <alignment horizontal="center" vertical="center" textRotation="90" wrapText="1"/>
    </xf>
    <xf numFmtId="0" fontId="4" fillId="0" borderId="15">
      <alignment horizontal="center" vertical="center" textRotation="90" wrapText="1"/>
    </xf>
    <xf numFmtId="0" fontId="4" fillId="0" borderId="0">
      <alignment horizontal="center" vertical="center" textRotation="90"/>
    </xf>
    <xf numFmtId="0" fontId="4" fillId="0" borderId="15">
      <alignment horizontal="center" vertical="center" textRotation="90"/>
    </xf>
    <xf numFmtId="0" fontId="4" fillId="0" borderId="9">
      <alignment horizontal="center" vertical="center" textRotation="90"/>
    </xf>
    <xf numFmtId="0" fontId="3" fillId="0" borderId="9">
      <alignment horizontal="center" vertical="top" wrapText="1"/>
    </xf>
    <xf numFmtId="0" fontId="4" fillId="0" borderId="16"/>
    <xf numFmtId="49" fontId="6" fillId="0" borderId="17">
      <alignment horizontal="left" vertical="center" wrapText="1"/>
    </xf>
    <xf numFmtId="49" fontId="3" fillId="0" borderId="2">
      <alignment horizontal="left" vertical="center" wrapText="1" indent="2"/>
    </xf>
    <xf numFmtId="49" fontId="3" fillId="0" borderId="1">
      <alignment horizontal="left" vertical="center" wrapText="1" indent="3"/>
    </xf>
    <xf numFmtId="49" fontId="3" fillId="0" borderId="17">
      <alignment horizontal="left" vertical="center" wrapText="1" indent="3"/>
    </xf>
    <xf numFmtId="49" fontId="3" fillId="0" borderId="18">
      <alignment horizontal="left" vertical="center" wrapText="1" indent="3"/>
    </xf>
    <xf numFmtId="0" fontId="6" fillId="0" borderId="16">
      <alignment horizontal="left" vertical="center" wrapText="1"/>
    </xf>
    <xf numFmtId="49" fontId="3" fillId="0" borderId="10">
      <alignment horizontal="left" vertical="center" wrapText="1" indent="3"/>
    </xf>
    <xf numFmtId="49" fontId="3" fillId="0" borderId="0">
      <alignment horizontal="left" vertical="center" wrapText="1" indent="3"/>
    </xf>
    <xf numFmtId="49" fontId="3" fillId="0" borderId="4">
      <alignment horizontal="left" vertical="center" wrapText="1" indent="3"/>
    </xf>
    <xf numFmtId="49" fontId="6" fillId="0" borderId="16">
      <alignment horizontal="left" vertical="center" wrapText="1"/>
    </xf>
    <xf numFmtId="0" fontId="3" fillId="0" borderId="17">
      <alignment horizontal="left" vertical="center" wrapText="1"/>
    </xf>
    <xf numFmtId="0" fontId="3" fillId="0" borderId="18">
      <alignment horizontal="left" vertical="center" wrapText="1"/>
    </xf>
    <xf numFmtId="49" fontId="6" fillId="0" borderId="19">
      <alignment horizontal="left" vertical="center" wrapText="1"/>
    </xf>
    <xf numFmtId="49" fontId="3" fillId="0" borderId="20">
      <alignment horizontal="left" vertical="center" wrapText="1"/>
    </xf>
    <xf numFmtId="49" fontId="3" fillId="0" borderId="21">
      <alignment horizontal="left" vertical="center" wrapText="1"/>
    </xf>
    <xf numFmtId="49" fontId="4" fillId="0" borderId="22">
      <alignment horizontal="center"/>
    </xf>
    <xf numFmtId="49" fontId="4" fillId="0" borderId="23">
      <alignment horizontal="center" vertical="center" wrapText="1"/>
    </xf>
    <xf numFmtId="49" fontId="3" fillId="0" borderId="24">
      <alignment horizontal="center" vertical="center" wrapText="1"/>
    </xf>
    <xf numFmtId="49" fontId="3" fillId="0" borderId="11">
      <alignment horizontal="center" vertical="center" wrapText="1"/>
    </xf>
    <xf numFmtId="49" fontId="3" fillId="0" borderId="23">
      <alignment horizontal="center" vertical="center" wrapText="1"/>
    </xf>
    <xf numFmtId="49" fontId="3" fillId="0" borderId="10">
      <alignment horizontal="center" vertical="center" wrapText="1"/>
    </xf>
    <xf numFmtId="49" fontId="3" fillId="0" borderId="0">
      <alignment horizontal="center" vertical="center" wrapText="1"/>
    </xf>
    <xf numFmtId="49" fontId="3" fillId="0" borderId="4">
      <alignment horizontal="center" vertical="center" wrapText="1"/>
    </xf>
    <xf numFmtId="49" fontId="4" fillId="0" borderId="22">
      <alignment horizontal="center" vertical="center" wrapText="1"/>
    </xf>
    <xf numFmtId="49" fontId="3" fillId="0" borderId="25">
      <alignment horizontal="center" vertical="center" wrapText="1"/>
    </xf>
    <xf numFmtId="0" fontId="2" fillId="0" borderId="26"/>
    <xf numFmtId="0" fontId="3" fillId="0" borderId="22">
      <alignment horizontal="center" vertical="center"/>
    </xf>
    <xf numFmtId="0" fontId="3" fillId="0" borderId="24">
      <alignment horizontal="center" vertical="center"/>
    </xf>
    <xf numFmtId="0" fontId="3" fillId="0" borderId="11">
      <alignment horizontal="center" vertical="center"/>
    </xf>
    <xf numFmtId="0" fontId="3" fillId="0" borderId="23">
      <alignment horizontal="center" vertical="center"/>
    </xf>
    <xf numFmtId="49" fontId="3" fillId="0" borderId="27">
      <alignment horizontal="center" vertical="center"/>
    </xf>
    <xf numFmtId="49" fontId="3" fillId="0" borderId="28">
      <alignment horizontal="center" vertical="center"/>
    </xf>
    <xf numFmtId="49" fontId="3" fillId="0" borderId="12">
      <alignment horizontal="center" vertical="center"/>
    </xf>
    <xf numFmtId="49" fontId="3" fillId="0" borderId="9">
      <alignment horizontal="center" vertical="center"/>
    </xf>
    <xf numFmtId="0" fontId="3" fillId="0" borderId="9">
      <alignment horizontal="center" vertical="top"/>
    </xf>
    <xf numFmtId="49" fontId="3" fillId="0" borderId="9">
      <alignment horizontal="center" vertical="top" wrapText="1"/>
    </xf>
    <xf numFmtId="0" fontId="3" fillId="0" borderId="28"/>
    <xf numFmtId="4" fontId="3" fillId="0" borderId="10">
      <alignment horizontal="right"/>
    </xf>
    <xf numFmtId="4" fontId="3" fillId="0" borderId="0">
      <alignment horizontal="right" shrinkToFit="1"/>
    </xf>
    <xf numFmtId="4" fontId="3" fillId="0" borderId="4">
      <alignment horizontal="right"/>
    </xf>
    <xf numFmtId="4" fontId="3" fillId="0" borderId="29">
      <alignment horizontal="right"/>
    </xf>
    <xf numFmtId="0" fontId="3" fillId="0" borderId="9">
      <alignment horizontal="center" vertical="top" wrapText="1"/>
    </xf>
    <xf numFmtId="4" fontId="3" fillId="0" borderId="28">
      <alignment horizontal="right"/>
    </xf>
    <xf numFmtId="0" fontId="3" fillId="0" borderId="9">
      <alignment horizontal="center" vertical="top"/>
    </xf>
    <xf numFmtId="4" fontId="3" fillId="0" borderId="30">
      <alignment horizontal="right"/>
    </xf>
    <xf numFmtId="0" fontId="3" fillId="0" borderId="30"/>
    <xf numFmtId="4" fontId="3" fillId="0" borderId="31">
      <alignment horizontal="right"/>
    </xf>
    <xf numFmtId="0" fontId="2" fillId="3" borderId="0"/>
    <xf numFmtId="0" fontId="4" fillId="0" borderId="0"/>
    <xf numFmtId="0" fontId="7" fillId="0" borderId="0"/>
    <xf numFmtId="0" fontId="3" fillId="0" borderId="0">
      <alignment horizontal="left"/>
    </xf>
    <xf numFmtId="0" fontId="3" fillId="0" borderId="0"/>
    <xf numFmtId="0" fontId="8" fillId="0" borderId="0"/>
    <xf numFmtId="0" fontId="2" fillId="0" borderId="0"/>
    <xf numFmtId="0" fontId="2" fillId="3" borderId="4"/>
    <xf numFmtId="49" fontId="3" fillId="0" borderId="9">
      <alignment horizontal="center" vertical="center" wrapText="1"/>
    </xf>
    <xf numFmtId="49" fontId="3" fillId="0" borderId="9">
      <alignment horizontal="center" vertical="center" wrapText="1"/>
    </xf>
    <xf numFmtId="0" fontId="2" fillId="3" borderId="32"/>
    <xf numFmtId="0" fontId="3" fillId="0" borderId="33">
      <alignment horizontal="left" wrapText="1"/>
    </xf>
    <xf numFmtId="0" fontId="3" fillId="0" borderId="7">
      <alignment horizontal="left" wrapText="1" indent="1"/>
    </xf>
    <xf numFmtId="0" fontId="3" fillId="0" borderId="16">
      <alignment horizontal="left" wrapText="1" indent="2"/>
    </xf>
    <xf numFmtId="0" fontId="2" fillId="3" borderId="34"/>
    <xf numFmtId="0" fontId="9" fillId="0" borderId="0">
      <alignment horizontal="center" wrapText="1"/>
    </xf>
    <xf numFmtId="0" fontId="10" fillId="0" borderId="0">
      <alignment horizontal="center" vertical="top"/>
    </xf>
    <xf numFmtId="0" fontId="3" fillId="0" borderId="4">
      <alignment wrapText="1"/>
    </xf>
    <xf numFmtId="0" fontId="3" fillId="0" borderId="32">
      <alignment wrapText="1"/>
    </xf>
    <xf numFmtId="0" fontId="3" fillId="0" borderId="10">
      <alignment horizontal="left"/>
    </xf>
    <xf numFmtId="0" fontId="2" fillId="3" borderId="35"/>
    <xf numFmtId="49" fontId="3" fillId="0" borderId="22">
      <alignment horizontal="center" wrapText="1"/>
    </xf>
    <xf numFmtId="49" fontId="3" fillId="0" borderId="24">
      <alignment horizontal="center" wrapText="1"/>
    </xf>
    <xf numFmtId="49" fontId="3" fillId="0" borderId="23">
      <alignment horizontal="center"/>
    </xf>
    <xf numFmtId="0" fontId="2" fillId="3" borderId="10"/>
    <xf numFmtId="0" fontId="2" fillId="3" borderId="36"/>
    <xf numFmtId="0" fontId="3" fillId="0" borderId="26"/>
    <xf numFmtId="0" fontId="3" fillId="0" borderId="0">
      <alignment horizontal="center"/>
    </xf>
    <xf numFmtId="49" fontId="3" fillId="0" borderId="10"/>
    <xf numFmtId="49" fontId="3" fillId="0" borderId="0"/>
    <xf numFmtId="49" fontId="3" fillId="0" borderId="27">
      <alignment horizontal="center"/>
    </xf>
    <xf numFmtId="49" fontId="3" fillId="0" borderId="28">
      <alignment horizontal="center"/>
    </xf>
    <xf numFmtId="49" fontId="3" fillId="0" borderId="9">
      <alignment horizontal="center"/>
    </xf>
    <xf numFmtId="49" fontId="3" fillId="0" borderId="9">
      <alignment horizontal="center" vertical="center" wrapText="1"/>
    </xf>
    <xf numFmtId="49" fontId="3" fillId="0" borderId="29">
      <alignment horizontal="center" vertical="center" wrapText="1"/>
    </xf>
    <xf numFmtId="0" fontId="2" fillId="3" borderId="37"/>
    <xf numFmtId="4" fontId="3" fillId="0" borderId="9">
      <alignment horizontal="right"/>
    </xf>
    <xf numFmtId="0" fontId="3" fillId="2" borderId="26"/>
    <xf numFmtId="0" fontId="3" fillId="0" borderId="3">
      <alignment horizontal="left" wrapText="1"/>
    </xf>
    <xf numFmtId="49" fontId="3" fillId="0" borderId="30">
      <alignment horizontal="center"/>
    </xf>
    <xf numFmtId="49" fontId="2" fillId="0" borderId="0"/>
    <xf numFmtId="0" fontId="3" fillId="0" borderId="0">
      <alignment horizontal="right"/>
    </xf>
    <xf numFmtId="49" fontId="3" fillId="0" borderId="0">
      <alignment horizontal="right"/>
    </xf>
    <xf numFmtId="0" fontId="11" fillId="0" borderId="0"/>
    <xf numFmtId="0" fontId="11" fillId="0" borderId="15"/>
    <xf numFmtId="49" fontId="12" fillId="0" borderId="38">
      <alignment horizontal="right"/>
    </xf>
    <xf numFmtId="0" fontId="3" fillId="0" borderId="38">
      <alignment horizontal="right"/>
    </xf>
    <xf numFmtId="0" fontId="11" fillId="0" borderId="4"/>
    <xf numFmtId="0" fontId="3" fillId="0" borderId="29">
      <alignment horizontal="center"/>
    </xf>
    <xf numFmtId="49" fontId="2" fillId="0" borderId="39">
      <alignment horizontal="center"/>
    </xf>
    <xf numFmtId="14" fontId="3" fillId="0" borderId="40">
      <alignment horizontal="center"/>
    </xf>
    <xf numFmtId="0" fontId="3" fillId="0" borderId="41">
      <alignment horizontal="center"/>
    </xf>
    <xf numFmtId="49" fontId="3" fillId="0" borderId="42">
      <alignment horizontal="center"/>
    </xf>
    <xf numFmtId="49" fontId="3" fillId="0" borderId="40">
      <alignment horizontal="center"/>
    </xf>
    <xf numFmtId="0" fontId="3" fillId="0" borderId="40">
      <alignment horizontal="center"/>
    </xf>
    <xf numFmtId="49" fontId="3" fillId="0" borderId="43">
      <alignment horizontal="center"/>
    </xf>
    <xf numFmtId="0" fontId="8" fillId="0" borderId="26"/>
    <xf numFmtId="0" fontId="2" fillId="0" borderId="44"/>
    <xf numFmtId="0" fontId="2" fillId="0" borderId="45"/>
    <xf numFmtId="4" fontId="3" fillId="0" borderId="3">
      <alignment horizontal="right"/>
    </xf>
    <xf numFmtId="0" fontId="3" fillId="0" borderId="0">
      <alignment horizontal="left" wrapText="1"/>
    </xf>
    <xf numFmtId="0" fontId="3" fillId="0" borderId="4">
      <alignment horizontal="left"/>
    </xf>
    <xf numFmtId="0" fontId="3" fillId="0" borderId="8">
      <alignment horizontal="left" wrapText="1"/>
    </xf>
    <xf numFmtId="0" fontId="3" fillId="0" borderId="32"/>
    <xf numFmtId="0" fontId="4" fillId="0" borderId="46">
      <alignment horizontal="left" wrapText="1"/>
    </xf>
    <xf numFmtId="0" fontId="3" fillId="0" borderId="5">
      <alignment horizontal="left" wrapText="1" indent="2"/>
    </xf>
    <xf numFmtId="49" fontId="3" fillId="0" borderId="0">
      <alignment horizontal="center" wrapText="1"/>
    </xf>
    <xf numFmtId="49" fontId="3" fillId="0" borderId="23">
      <alignment horizontal="center" wrapText="1"/>
    </xf>
    <xf numFmtId="0" fontId="3" fillId="0" borderId="47"/>
    <xf numFmtId="0" fontId="3" fillId="0" borderId="48">
      <alignment horizontal="center" wrapText="1"/>
    </xf>
    <xf numFmtId="0" fontId="2" fillId="3" borderId="26"/>
    <xf numFmtId="49" fontId="3" fillId="0" borderId="11">
      <alignment horizontal="center"/>
    </xf>
    <xf numFmtId="49" fontId="3" fillId="0" borderId="0">
      <alignment horizontal="center"/>
    </xf>
    <xf numFmtId="49" fontId="3" fillId="0" borderId="12">
      <alignment horizontal="center" wrapText="1"/>
    </xf>
    <xf numFmtId="49" fontId="3" fillId="0" borderId="49">
      <alignment horizontal="center" wrapText="1"/>
    </xf>
    <xf numFmtId="49" fontId="3" fillId="0" borderId="12">
      <alignment horizontal="center"/>
    </xf>
    <xf numFmtId="49" fontId="3" fillId="0" borderId="4"/>
    <xf numFmtId="4" fontId="3" fillId="0" borderId="12">
      <alignment horizontal="right"/>
    </xf>
    <xf numFmtId="4" fontId="3" fillId="0" borderId="27">
      <alignment horizontal="right"/>
    </xf>
    <xf numFmtId="16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8" fillId="0" borderId="0"/>
    <xf numFmtId="0" fontId="39" fillId="0" borderId="0">
      <alignment horizontal="center" wrapText="1"/>
    </xf>
    <xf numFmtId="0" fontId="39" fillId="0" borderId="0">
      <alignment horizontal="center" wrapText="1"/>
    </xf>
    <xf numFmtId="0" fontId="40" fillId="0" borderId="4"/>
    <xf numFmtId="0" fontId="40" fillId="0" borderId="0"/>
    <xf numFmtId="0" fontId="1" fillId="0" borderId="0"/>
    <xf numFmtId="0" fontId="39" fillId="0" borderId="0">
      <alignment horizontal="left" wrapText="1"/>
    </xf>
    <xf numFmtId="0" fontId="41" fillId="0" borderId="0"/>
    <xf numFmtId="0" fontId="40" fillId="0" borderId="15"/>
    <xf numFmtId="0" fontId="42" fillId="0" borderId="29">
      <alignment horizontal="center"/>
    </xf>
    <xf numFmtId="0" fontId="1" fillId="0" borderId="44"/>
    <xf numFmtId="0" fontId="42" fillId="0" borderId="0">
      <alignment horizontal="left"/>
    </xf>
    <xf numFmtId="0" fontId="43" fillId="0" borderId="0">
      <alignment horizontal="center" vertical="top"/>
    </xf>
    <xf numFmtId="49" fontId="44" fillId="0" borderId="38">
      <alignment horizontal="right"/>
    </xf>
    <xf numFmtId="49" fontId="1" fillId="0" borderId="39">
      <alignment horizontal="center"/>
    </xf>
    <xf numFmtId="0" fontId="1" fillId="0" borderId="45"/>
    <xf numFmtId="49" fontId="1" fillId="0" borderId="0"/>
    <xf numFmtId="49" fontId="42" fillId="0" borderId="0">
      <alignment horizontal="right"/>
    </xf>
    <xf numFmtId="0" fontId="42" fillId="0" borderId="0"/>
    <xf numFmtId="0" fontId="42" fillId="0" borderId="0">
      <alignment horizontal="center"/>
    </xf>
    <xf numFmtId="0" fontId="42" fillId="0" borderId="38">
      <alignment horizontal="right"/>
    </xf>
    <xf numFmtId="166" fontId="42" fillId="0" borderId="40">
      <alignment horizontal="center"/>
    </xf>
    <xf numFmtId="49" fontId="42" fillId="0" borderId="0"/>
    <xf numFmtId="0" fontId="42" fillId="0" borderId="0">
      <alignment horizontal="right"/>
    </xf>
    <xf numFmtId="0" fontId="42" fillId="0" borderId="41">
      <alignment horizontal="center"/>
    </xf>
    <xf numFmtId="0" fontId="42" fillId="0" borderId="4">
      <alignment wrapText="1"/>
    </xf>
    <xf numFmtId="49" fontId="42" fillId="0" borderId="42">
      <alignment horizontal="center"/>
    </xf>
    <xf numFmtId="0" fontId="42" fillId="0" borderId="32">
      <alignment wrapText="1"/>
    </xf>
    <xf numFmtId="49" fontId="42" fillId="0" borderId="40">
      <alignment horizontal="center"/>
    </xf>
    <xf numFmtId="0" fontId="42" fillId="0" borderId="10">
      <alignment horizontal="left"/>
    </xf>
    <xf numFmtId="49" fontId="42" fillId="0" borderId="10"/>
    <xf numFmtId="0" fontId="42" fillId="0" borderId="40">
      <alignment horizontal="center"/>
    </xf>
    <xf numFmtId="49" fontId="42" fillId="0" borderId="43">
      <alignment horizontal="center"/>
    </xf>
    <xf numFmtId="0" fontId="45" fillId="0" borderId="0"/>
    <xf numFmtId="0" fontId="45" fillId="0" borderId="26"/>
    <xf numFmtId="49" fontId="42" fillId="0" borderId="9">
      <alignment horizontal="center" vertical="center" wrapText="1"/>
    </xf>
    <xf numFmtId="49" fontId="42" fillId="0" borderId="9">
      <alignment horizontal="center" vertical="center" wrapText="1"/>
    </xf>
    <xf numFmtId="49" fontId="42" fillId="0" borderId="9">
      <alignment horizontal="center" vertical="center" wrapText="1"/>
    </xf>
    <xf numFmtId="49" fontId="42" fillId="0" borderId="29">
      <alignment horizontal="center" vertical="center" wrapText="1"/>
    </xf>
    <xf numFmtId="0" fontId="42" fillId="0" borderId="33">
      <alignment horizontal="left" wrapText="1"/>
    </xf>
    <xf numFmtId="49" fontId="42" fillId="0" borderId="22">
      <alignment horizontal="center" wrapText="1"/>
    </xf>
    <xf numFmtId="49" fontId="42" fillId="0" borderId="27">
      <alignment horizontal="center"/>
    </xf>
    <xf numFmtId="4" fontId="42" fillId="0" borderId="9">
      <alignment horizontal="right"/>
    </xf>
    <xf numFmtId="4" fontId="42" fillId="0" borderId="3">
      <alignment horizontal="right"/>
    </xf>
    <xf numFmtId="0" fontId="42" fillId="0" borderId="58">
      <alignment horizontal="left" wrapText="1"/>
    </xf>
    <xf numFmtId="0" fontId="42" fillId="0" borderId="7">
      <alignment horizontal="left" wrapText="1" indent="1"/>
    </xf>
    <xf numFmtId="49" fontId="42" fillId="0" borderId="24">
      <alignment horizontal="center" wrapText="1"/>
    </xf>
    <xf numFmtId="49" fontId="42" fillId="0" borderId="28">
      <alignment horizontal="center"/>
    </xf>
    <xf numFmtId="49" fontId="42" fillId="0" borderId="30">
      <alignment horizontal="center"/>
    </xf>
    <xf numFmtId="0" fontId="42" fillId="0" borderId="59">
      <alignment horizontal="left" wrapText="1" indent="1"/>
    </xf>
    <xf numFmtId="0" fontId="42" fillId="0" borderId="3">
      <alignment horizontal="left" wrapText="1" indent="2"/>
    </xf>
    <xf numFmtId="49" fontId="42" fillId="0" borderId="23">
      <alignment horizontal="center"/>
    </xf>
    <xf numFmtId="49" fontId="42" fillId="0" borderId="9">
      <alignment horizontal="center"/>
    </xf>
    <xf numFmtId="0" fontId="42" fillId="0" borderId="40">
      <alignment horizontal="left" wrapText="1" indent="2"/>
    </xf>
    <xf numFmtId="0" fontId="42" fillId="0" borderId="26"/>
    <xf numFmtId="0" fontId="42" fillId="4" borderId="26"/>
    <xf numFmtId="0" fontId="42" fillId="4" borderId="34"/>
    <xf numFmtId="0" fontId="42" fillId="4" borderId="0"/>
    <xf numFmtId="0" fontId="42" fillId="0" borderId="0">
      <alignment horizontal="left" wrapText="1"/>
    </xf>
    <xf numFmtId="49" fontId="42" fillId="0" borderId="0">
      <alignment horizontal="center" wrapText="1"/>
    </xf>
    <xf numFmtId="49" fontId="42" fillId="0" borderId="0">
      <alignment horizontal="center"/>
    </xf>
    <xf numFmtId="49" fontId="42" fillId="0" borderId="0">
      <alignment horizontal="right"/>
    </xf>
    <xf numFmtId="0" fontId="42" fillId="0" borderId="4">
      <alignment horizontal="left"/>
    </xf>
    <xf numFmtId="49" fontId="42" fillId="0" borderId="4"/>
    <xf numFmtId="0" fontId="42" fillId="0" borderId="4"/>
    <xf numFmtId="0" fontId="1" fillId="0" borderId="4"/>
    <xf numFmtId="0" fontId="42" fillId="0" borderId="8">
      <alignment horizontal="left" wrapText="1"/>
    </xf>
    <xf numFmtId="49" fontId="42" fillId="0" borderId="27">
      <alignment horizontal="center" wrapText="1"/>
    </xf>
    <xf numFmtId="4" fontId="42" fillId="0" borderId="12">
      <alignment horizontal="right"/>
    </xf>
    <xf numFmtId="4" fontId="42" fillId="0" borderId="5">
      <alignment horizontal="right"/>
    </xf>
    <xf numFmtId="0" fontId="42" fillId="0" borderId="60">
      <alignment horizontal="left" wrapText="1"/>
    </xf>
    <xf numFmtId="49" fontId="42" fillId="0" borderId="23">
      <alignment horizontal="center" wrapText="1"/>
    </xf>
    <xf numFmtId="49" fontId="42" fillId="0" borderId="3">
      <alignment horizontal="center"/>
    </xf>
    <xf numFmtId="0" fontId="42" fillId="0" borderId="5">
      <alignment horizontal="left" wrapText="1" indent="2"/>
    </xf>
    <xf numFmtId="49" fontId="42" fillId="0" borderId="11">
      <alignment horizontal="center"/>
    </xf>
    <xf numFmtId="49" fontId="42" fillId="0" borderId="12">
      <alignment horizontal="center"/>
    </xf>
    <xf numFmtId="0" fontId="42" fillId="0" borderId="42">
      <alignment horizontal="left" wrapText="1" indent="2"/>
    </xf>
    <xf numFmtId="0" fontId="42" fillId="0" borderId="32"/>
    <xf numFmtId="0" fontId="42" fillId="0" borderId="47"/>
    <xf numFmtId="0" fontId="38" fillId="0" borderId="46">
      <alignment horizontal="left" wrapText="1"/>
    </xf>
    <xf numFmtId="0" fontId="42" fillId="0" borderId="48">
      <alignment horizontal="center" wrapText="1"/>
    </xf>
    <xf numFmtId="49" fontId="42" fillId="0" borderId="49">
      <alignment horizontal="center" wrapText="1"/>
    </xf>
    <xf numFmtId="4" fontId="42" fillId="0" borderId="27">
      <alignment horizontal="right"/>
    </xf>
    <xf numFmtId="4" fontId="42" fillId="0" borderId="6">
      <alignment horizontal="right"/>
    </xf>
    <xf numFmtId="0" fontId="38" fillId="0" borderId="40">
      <alignment horizontal="left" wrapText="1"/>
    </xf>
    <xf numFmtId="0" fontId="1" fillId="0" borderId="26"/>
    <xf numFmtId="0" fontId="1" fillId="0" borderId="10"/>
    <xf numFmtId="0" fontId="42" fillId="0" borderId="0">
      <alignment horizontal="center" wrapText="1"/>
    </xf>
    <xf numFmtId="0" fontId="38" fillId="0" borderId="0">
      <alignment horizontal="center"/>
    </xf>
    <xf numFmtId="0" fontId="38" fillId="0" borderId="4"/>
    <xf numFmtId="49" fontId="42" fillId="0" borderId="4">
      <alignment horizontal="left"/>
    </xf>
    <xf numFmtId="0" fontId="42" fillId="0" borderId="7">
      <alignment horizontal="left" wrapText="1"/>
    </xf>
    <xf numFmtId="0" fontId="42" fillId="0" borderId="59">
      <alignment horizontal="left" wrapText="1"/>
    </xf>
    <xf numFmtId="0" fontId="1" fillId="0" borderId="28"/>
    <xf numFmtId="0" fontId="1" fillId="0" borderId="30"/>
    <xf numFmtId="0" fontId="42" fillId="0" borderId="8">
      <alignment horizontal="left" wrapText="1" indent="1"/>
    </xf>
    <xf numFmtId="49" fontId="42" fillId="0" borderId="11">
      <alignment horizontal="center" wrapText="1"/>
    </xf>
    <xf numFmtId="0" fontId="42" fillId="0" borderId="60">
      <alignment horizontal="left" wrapText="1" indent="1"/>
    </xf>
    <xf numFmtId="0" fontId="42" fillId="0" borderId="7">
      <alignment horizontal="left" wrapText="1" indent="2"/>
    </xf>
    <xf numFmtId="0" fontId="42" fillId="0" borderId="59">
      <alignment horizontal="left" wrapText="1" indent="2"/>
    </xf>
    <xf numFmtId="0" fontId="42" fillId="0" borderId="1">
      <alignment horizontal="left" wrapText="1" indent="2"/>
    </xf>
    <xf numFmtId="49" fontId="42" fillId="0" borderId="11">
      <alignment horizontal="center" shrinkToFit="1"/>
    </xf>
    <xf numFmtId="49" fontId="42" fillId="0" borderId="12">
      <alignment horizontal="center" shrinkToFit="1"/>
    </xf>
    <xf numFmtId="0" fontId="42" fillId="0" borderId="60">
      <alignment horizontal="left" wrapText="1" indent="2"/>
    </xf>
    <xf numFmtId="0" fontId="38" fillId="0" borderId="14">
      <alignment horizontal="center" vertical="center" textRotation="90" wrapText="1"/>
    </xf>
    <xf numFmtId="0" fontId="42" fillId="0" borderId="9">
      <alignment horizontal="center" vertical="top" wrapText="1"/>
    </xf>
    <xf numFmtId="0" fontId="42" fillId="0" borderId="9">
      <alignment horizontal="center" vertical="top"/>
    </xf>
    <xf numFmtId="0" fontId="42" fillId="0" borderId="9">
      <alignment horizontal="center" vertical="top"/>
    </xf>
    <xf numFmtId="49" fontId="42" fillId="0" borderId="9">
      <alignment horizontal="center" vertical="top" wrapText="1"/>
    </xf>
    <xf numFmtId="0" fontId="42" fillId="0" borderId="9">
      <alignment horizontal="center" vertical="top" wrapText="1"/>
    </xf>
    <xf numFmtId="0" fontId="38" fillId="0" borderId="16"/>
    <xf numFmtId="49" fontId="38" fillId="0" borderId="22">
      <alignment horizontal="center"/>
    </xf>
    <xf numFmtId="49" fontId="46" fillId="0" borderId="17">
      <alignment horizontal="left" vertical="center" wrapText="1"/>
    </xf>
    <xf numFmtId="49" fontId="38" fillId="0" borderId="23">
      <alignment horizontal="center" vertical="center" wrapText="1"/>
    </xf>
    <xf numFmtId="49" fontId="42" fillId="0" borderId="2">
      <alignment horizontal="left" vertical="center" wrapText="1" indent="2"/>
    </xf>
    <xf numFmtId="49" fontId="42" fillId="0" borderId="24">
      <alignment horizontal="center" vertical="center" wrapText="1"/>
    </xf>
    <xf numFmtId="0" fontId="42" fillId="0" borderId="28"/>
    <xf numFmtId="4" fontId="42" fillId="0" borderId="28">
      <alignment horizontal="right"/>
    </xf>
    <xf numFmtId="4" fontId="42" fillId="0" borderId="30">
      <alignment horizontal="right"/>
    </xf>
    <xf numFmtId="49" fontId="42" fillId="0" borderId="1">
      <alignment horizontal="left" vertical="center" wrapText="1" indent="3"/>
    </xf>
    <xf numFmtId="49" fontId="42" fillId="0" borderId="11">
      <alignment horizontal="center" vertical="center" wrapText="1"/>
    </xf>
    <xf numFmtId="49" fontId="42" fillId="0" borderId="17">
      <alignment horizontal="left" vertical="center" wrapText="1" indent="3"/>
    </xf>
    <xf numFmtId="49" fontId="42" fillId="0" borderId="23">
      <alignment horizontal="center" vertical="center" wrapText="1"/>
    </xf>
    <xf numFmtId="49" fontId="42" fillId="0" borderId="18">
      <alignment horizontal="left" vertical="center" wrapText="1" indent="3"/>
    </xf>
    <xf numFmtId="0" fontId="46" fillId="0" borderId="16">
      <alignment horizontal="left" vertical="center" wrapText="1"/>
    </xf>
    <xf numFmtId="49" fontId="42" fillId="0" borderId="25">
      <alignment horizontal="center" vertical="center" wrapText="1"/>
    </xf>
    <xf numFmtId="4" fontId="42" fillId="0" borderId="29">
      <alignment horizontal="right"/>
    </xf>
    <xf numFmtId="4" fontId="42" fillId="0" borderId="31">
      <alignment horizontal="right"/>
    </xf>
    <xf numFmtId="0" fontId="38" fillId="0" borderId="10">
      <alignment horizontal="center" vertical="center" textRotation="90" wrapText="1"/>
    </xf>
    <xf numFmtId="49" fontId="42" fillId="0" borderId="10">
      <alignment horizontal="left" vertical="center" wrapText="1" indent="3"/>
    </xf>
    <xf numFmtId="49" fontId="42" fillId="0" borderId="26">
      <alignment horizontal="center" vertical="center" wrapText="1"/>
    </xf>
    <xf numFmtId="4" fontId="42" fillId="0" borderId="26">
      <alignment horizontal="right"/>
    </xf>
    <xf numFmtId="0" fontId="42" fillId="0" borderId="0">
      <alignment vertical="center"/>
    </xf>
    <xf numFmtId="49" fontId="42" fillId="0" borderId="0">
      <alignment horizontal="left" vertical="center" wrapText="1" indent="3"/>
    </xf>
    <xf numFmtId="49" fontId="42" fillId="0" borderId="0">
      <alignment horizontal="center" vertical="center" wrapText="1"/>
    </xf>
    <xf numFmtId="4" fontId="42" fillId="0" borderId="0">
      <alignment horizontal="right" shrinkToFit="1"/>
    </xf>
    <xf numFmtId="0" fontId="38" fillId="0" borderId="4">
      <alignment horizontal="center" vertical="center" textRotation="90" wrapText="1"/>
    </xf>
    <xf numFmtId="49" fontId="42" fillId="0" borderId="4">
      <alignment horizontal="left" vertical="center" wrapText="1" indent="3"/>
    </xf>
    <xf numFmtId="49" fontId="42" fillId="0" borderId="4">
      <alignment horizontal="center" vertical="center" wrapText="1"/>
    </xf>
    <xf numFmtId="4" fontId="42" fillId="0" borderId="4">
      <alignment horizontal="right"/>
    </xf>
    <xf numFmtId="49" fontId="38" fillId="0" borderId="22">
      <alignment horizontal="center" vertical="center" wrapText="1"/>
    </xf>
    <xf numFmtId="0" fontId="42" fillId="0" borderId="30"/>
    <xf numFmtId="0" fontId="38" fillId="0" borderId="10">
      <alignment horizontal="center" vertical="center" textRotation="90"/>
    </xf>
    <xf numFmtId="0" fontId="38" fillId="0" borderId="4">
      <alignment horizontal="center" vertical="center" textRotation="90"/>
    </xf>
    <xf numFmtId="0" fontId="38" fillId="0" borderId="14">
      <alignment horizontal="center" vertical="center" textRotation="90"/>
    </xf>
    <xf numFmtId="49" fontId="46" fillId="0" borderId="16">
      <alignment horizontal="left" vertical="center" wrapText="1"/>
    </xf>
    <xf numFmtId="0" fontId="38" fillId="0" borderId="9">
      <alignment horizontal="center" vertical="center" textRotation="90"/>
    </xf>
    <xf numFmtId="0" fontId="38" fillId="0" borderId="22">
      <alignment horizontal="center" vertical="center"/>
    </xf>
    <xf numFmtId="0" fontId="42" fillId="0" borderId="17">
      <alignment horizontal="left" vertical="center" wrapText="1"/>
    </xf>
    <xf numFmtId="0" fontId="42" fillId="0" borderId="24">
      <alignment horizontal="center" vertical="center"/>
    </xf>
    <xf numFmtId="0" fontId="42" fillId="0" borderId="11">
      <alignment horizontal="center" vertical="center"/>
    </xf>
    <xf numFmtId="0" fontId="42" fillId="0" borderId="23">
      <alignment horizontal="center" vertical="center"/>
    </xf>
    <xf numFmtId="0" fontId="42" fillId="0" borderId="18">
      <alignment horizontal="left" vertical="center" wrapText="1"/>
    </xf>
    <xf numFmtId="0" fontId="38" fillId="0" borderId="23">
      <alignment horizontal="center" vertical="center"/>
    </xf>
    <xf numFmtId="0" fontId="42" fillId="0" borderId="25">
      <alignment horizontal="center" vertical="center"/>
    </xf>
    <xf numFmtId="49" fontId="38" fillId="0" borderId="22">
      <alignment horizontal="center" vertical="center"/>
    </xf>
    <xf numFmtId="49" fontId="42" fillId="0" borderId="17">
      <alignment horizontal="left" vertical="center" wrapText="1"/>
    </xf>
    <xf numFmtId="49" fontId="42" fillId="0" borderId="24">
      <alignment horizontal="center" vertical="center"/>
    </xf>
    <xf numFmtId="49" fontId="42" fillId="0" borderId="11">
      <alignment horizontal="center" vertical="center"/>
    </xf>
    <xf numFmtId="49" fontId="42" fillId="0" borderId="23">
      <alignment horizontal="center" vertical="center"/>
    </xf>
    <xf numFmtId="49" fontId="42" fillId="0" borderId="18">
      <alignment horizontal="left" vertical="center" wrapText="1"/>
    </xf>
    <xf numFmtId="49" fontId="42" fillId="0" borderId="25">
      <alignment horizontal="center" vertical="center"/>
    </xf>
    <xf numFmtId="49" fontId="42" fillId="0" borderId="4">
      <alignment horizontal="center"/>
    </xf>
    <xf numFmtId="0" fontId="42" fillId="0" borderId="4">
      <alignment horizontal="center"/>
    </xf>
    <xf numFmtId="49" fontId="42" fillId="0" borderId="0">
      <alignment horizontal="left"/>
    </xf>
    <xf numFmtId="0" fontId="42" fillId="0" borderId="10">
      <alignment horizontal="center"/>
    </xf>
    <xf numFmtId="49" fontId="42" fillId="0" borderId="10">
      <alignment horizontal="center"/>
    </xf>
    <xf numFmtId="0" fontId="42" fillId="0" borderId="0">
      <alignment horizontal="center"/>
    </xf>
    <xf numFmtId="49" fontId="42" fillId="0" borderId="4"/>
    <xf numFmtId="0" fontId="47" fillId="0" borderId="4">
      <alignment wrapText="1"/>
    </xf>
    <xf numFmtId="0" fontId="47" fillId="0" borderId="9">
      <alignment wrapText="1"/>
    </xf>
    <xf numFmtId="0" fontId="47" fillId="0" borderId="10">
      <alignment wrapText="1"/>
    </xf>
    <xf numFmtId="0" fontId="42" fillId="0" borderId="1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5" borderId="0"/>
    <xf numFmtId="0" fontId="1" fillId="5" borderId="4"/>
    <xf numFmtId="0" fontId="1" fillId="5" borderId="32"/>
    <xf numFmtId="0" fontId="1" fillId="5" borderId="10"/>
    <xf numFmtId="0" fontId="1" fillId="5" borderId="35"/>
    <xf numFmtId="0" fontId="1" fillId="5" borderId="36"/>
    <xf numFmtId="0" fontId="1" fillId="5" borderId="37"/>
    <xf numFmtId="0" fontId="1" fillId="5" borderId="61"/>
    <xf numFmtId="0" fontId="1" fillId="5" borderId="62"/>
    <xf numFmtId="0" fontId="1" fillId="5" borderId="63"/>
    <xf numFmtId="0" fontId="1" fillId="5" borderId="26"/>
    <xf numFmtId="0" fontId="1" fillId="5" borderId="64"/>
    <xf numFmtId="0" fontId="1" fillId="5" borderId="65"/>
    <xf numFmtId="0" fontId="1" fillId="5" borderId="66"/>
    <xf numFmtId="0" fontId="1" fillId="5" borderId="38"/>
    <xf numFmtId="0" fontId="1" fillId="5" borderId="67"/>
    <xf numFmtId="0" fontId="1" fillId="5" borderId="13"/>
    <xf numFmtId="0" fontId="1" fillId="5" borderId="45"/>
    <xf numFmtId="0" fontId="1" fillId="5" borderId="34"/>
    <xf numFmtId="0" fontId="1" fillId="6" borderId="36"/>
    <xf numFmtId="0" fontId="1" fillId="5" borderId="68"/>
    <xf numFmtId="0" fontId="1" fillId="6" borderId="4"/>
  </cellStyleXfs>
  <cellXfs count="372">
    <xf numFmtId="0" fontId="0" fillId="0" borderId="0" xfId="0"/>
    <xf numFmtId="3" fontId="17" fillId="0" borderId="50" xfId="0" applyNumberFormat="1" applyFont="1" applyFill="1" applyBorder="1" applyAlignment="1">
      <alignment horizontal="center" vertical="center"/>
    </xf>
    <xf numFmtId="165" fontId="0" fillId="0" borderId="0" xfId="0" applyNumberFormat="1" applyFill="1" applyAlignment="1">
      <alignment vertical="top"/>
    </xf>
    <xf numFmtId="0" fontId="20" fillId="0" borderId="0" xfId="0" applyFont="1" applyFill="1" applyProtection="1">
      <protection locked="0"/>
    </xf>
    <xf numFmtId="0" fontId="20" fillId="0" borderId="0" xfId="108" applyNumberFormat="1" applyFont="1" applyFill="1" applyProtection="1"/>
    <xf numFmtId="0" fontId="28" fillId="0" borderId="0" xfId="0" applyFont="1" applyFill="1" applyProtection="1">
      <protection locked="0"/>
    </xf>
    <xf numFmtId="0" fontId="28" fillId="0" borderId="0" xfId="0" applyFont="1" applyFill="1" applyAlignment="1">
      <alignment vertical="top"/>
    </xf>
    <xf numFmtId="0" fontId="32" fillId="0" borderId="0" xfId="0" applyFont="1" applyFill="1" applyProtection="1">
      <protection locked="0"/>
    </xf>
    <xf numFmtId="165" fontId="27" fillId="0" borderId="50" xfId="167" applyNumberFormat="1" applyFont="1" applyFill="1" applyBorder="1" applyAlignment="1" applyProtection="1">
      <alignment horizontal="left" vertical="center" wrapText="1"/>
    </xf>
    <xf numFmtId="49" fontId="20" fillId="0" borderId="0" xfId="131" applyNumberFormat="1" applyFont="1" applyFill="1" applyProtection="1"/>
    <xf numFmtId="0" fontId="31" fillId="0" borderId="0" xfId="0" applyFont="1" applyFill="1" applyAlignment="1" applyProtection="1">
      <protection locked="0"/>
    </xf>
    <xf numFmtId="4" fontId="20" fillId="0" borderId="0" xfId="0" applyNumberFormat="1" applyFont="1" applyFill="1" applyProtection="1">
      <protection locked="0"/>
    </xf>
    <xf numFmtId="0" fontId="27" fillId="0" borderId="0" xfId="0" applyFont="1" applyFill="1" applyAlignment="1" applyProtection="1">
      <protection locked="0"/>
    </xf>
    <xf numFmtId="165" fontId="18" fillId="0" borderId="0" xfId="0" applyNumberFormat="1" applyFont="1" applyFill="1" applyBorder="1" applyAlignment="1"/>
    <xf numFmtId="165" fontId="0" fillId="0" borderId="0" xfId="0" applyNumberFormat="1" applyFill="1" applyAlignment="1"/>
    <xf numFmtId="165" fontId="18" fillId="0" borderId="0" xfId="0" applyNumberFormat="1" applyFont="1" applyFill="1" applyBorder="1" applyAlignment="1">
      <alignment wrapText="1"/>
    </xf>
    <xf numFmtId="165" fontId="20" fillId="0" borderId="0" xfId="0" applyNumberFormat="1" applyFont="1" applyFill="1" applyBorder="1" applyAlignment="1">
      <alignment horizontal="center"/>
    </xf>
    <xf numFmtId="3" fontId="15" fillId="0" borderId="50" xfId="0" applyNumberFormat="1" applyFont="1" applyFill="1" applyBorder="1" applyAlignment="1">
      <alignment horizontal="center" vertical="center"/>
    </xf>
    <xf numFmtId="49" fontId="51" fillId="0" borderId="0" xfId="0" applyNumberFormat="1" applyFont="1" applyFill="1" applyBorder="1" applyAlignment="1" applyProtection="1">
      <alignment horizontal="center" vertical="center" wrapText="1"/>
    </xf>
    <xf numFmtId="4" fontId="51" fillId="0" borderId="0" xfId="0" applyNumberFormat="1" applyFont="1" applyFill="1" applyBorder="1" applyAlignment="1" applyProtection="1">
      <alignment horizontal="right" vertical="center" wrapText="1"/>
    </xf>
    <xf numFmtId="49" fontId="52" fillId="0" borderId="0" xfId="0" applyNumberFormat="1" applyFont="1" applyFill="1" applyBorder="1" applyAlignment="1" applyProtection="1">
      <alignment horizontal="center"/>
    </xf>
    <xf numFmtId="4" fontId="52" fillId="0" borderId="0" xfId="0" applyNumberFormat="1" applyFont="1" applyFill="1" applyBorder="1" applyAlignment="1" applyProtection="1">
      <alignment horizontal="right"/>
    </xf>
    <xf numFmtId="165" fontId="23" fillId="0" borderId="0" xfId="0" applyNumberFormat="1" applyFont="1" applyFill="1" applyBorder="1" applyAlignment="1">
      <alignment horizontal="center"/>
    </xf>
    <xf numFmtId="165" fontId="0" fillId="0" borderId="0" xfId="0" applyNumberFormat="1" applyFill="1" applyBorder="1" applyAlignment="1"/>
    <xf numFmtId="165" fontId="0" fillId="0" borderId="50" xfId="0" applyNumberFormat="1" applyFill="1" applyBorder="1" applyAlignment="1"/>
    <xf numFmtId="165" fontId="21" fillId="0" borderId="50" xfId="0" applyNumberFormat="1" applyFont="1" applyFill="1" applyBorder="1" applyAlignment="1">
      <alignment horizontal="left" vertical="center" wrapText="1"/>
    </xf>
    <xf numFmtId="165" fontId="25" fillId="0" borderId="50" xfId="181" applyNumberFormat="1" applyFont="1" applyFill="1" applyBorder="1" applyAlignment="1">
      <alignment horizontal="right" shrinkToFit="1"/>
    </xf>
    <xf numFmtId="165" fontId="25" fillId="0" borderId="50" xfId="0" applyNumberFormat="1" applyFont="1" applyFill="1" applyBorder="1" applyAlignment="1">
      <alignment horizontal="left" vertical="center" wrapText="1"/>
    </xf>
    <xf numFmtId="3" fontId="25" fillId="0" borderId="50" xfId="181" applyNumberFormat="1" applyFont="1" applyFill="1" applyBorder="1" applyAlignment="1">
      <alignment horizontal="right" shrinkToFit="1"/>
    </xf>
    <xf numFmtId="165" fontId="23" fillId="7" borderId="0" xfId="0" applyNumberFormat="1" applyFont="1" applyFill="1" applyBorder="1" applyAlignment="1">
      <alignment horizontal="left"/>
    </xf>
    <xf numFmtId="3" fontId="17" fillId="7" borderId="50" xfId="0" applyNumberFormat="1" applyFont="1" applyFill="1" applyBorder="1" applyAlignment="1">
      <alignment horizontal="center" vertical="center"/>
    </xf>
    <xf numFmtId="0" fontId="20" fillId="7" borderId="0" xfId="108" applyNumberFormat="1" applyFont="1" applyFill="1" applyProtection="1"/>
    <xf numFmtId="0" fontId="20" fillId="7" borderId="0" xfId="0" applyFont="1" applyFill="1" applyProtection="1">
      <protection locked="0"/>
    </xf>
    <xf numFmtId="0" fontId="28" fillId="7" borderId="0" xfId="0" applyFont="1" applyFill="1" applyProtection="1">
      <protection locked="0"/>
    </xf>
    <xf numFmtId="0" fontId="28" fillId="7" borderId="0" xfId="0" applyFont="1" applyFill="1" applyAlignment="1">
      <alignment vertical="top"/>
    </xf>
    <xf numFmtId="4" fontId="20" fillId="7" borderId="0" xfId="0" applyNumberFormat="1" applyFont="1" applyFill="1" applyAlignment="1"/>
    <xf numFmtId="10" fontId="20" fillId="7" borderId="0" xfId="0" applyNumberFormat="1" applyFont="1" applyFill="1" applyAlignment="1">
      <alignment horizontal="center" wrapText="1"/>
    </xf>
    <xf numFmtId="0" fontId="32" fillId="7" borderId="0" xfId="0" applyFont="1" applyFill="1" applyProtection="1">
      <protection locked="0"/>
    </xf>
    <xf numFmtId="49" fontId="20" fillId="7" borderId="0" xfId="131" applyNumberFormat="1" applyFont="1" applyFill="1" applyProtection="1"/>
    <xf numFmtId="165" fontId="19" fillId="7" borderId="0" xfId="0" applyNumberFormat="1" applyFont="1" applyFill="1"/>
    <xf numFmtId="165" fontId="49" fillId="7" borderId="50" xfId="0" applyNumberFormat="1" applyFont="1" applyFill="1" applyBorder="1" applyAlignment="1">
      <alignment horizontal="center" vertical="center" wrapText="1"/>
    </xf>
    <xf numFmtId="3" fontId="49" fillId="7" borderId="50" xfId="0" applyNumberFormat="1" applyFont="1" applyFill="1" applyBorder="1" applyAlignment="1">
      <alignment horizontal="center" vertical="center"/>
    </xf>
    <xf numFmtId="165" fontId="16" fillId="7" borderId="50" xfId="182" applyNumberFormat="1" applyFont="1" applyFill="1" applyBorder="1" applyAlignment="1"/>
    <xf numFmtId="165" fontId="0" fillId="7" borderId="0" xfId="0" applyNumberFormat="1" applyFill="1" applyBorder="1" applyAlignment="1">
      <alignment vertical="top"/>
    </xf>
    <xf numFmtId="165" fontId="0" fillId="7" borderId="0" xfId="0" applyNumberFormat="1" applyFill="1" applyAlignment="1">
      <alignment vertical="top"/>
    </xf>
    <xf numFmtId="165" fontId="26" fillId="7" borderId="0" xfId="0" applyNumberFormat="1" applyFont="1" applyFill="1" applyBorder="1" applyAlignment="1">
      <alignment horizontal="right" vertical="center" wrapText="1"/>
    </xf>
    <xf numFmtId="49" fontId="20" fillId="7" borderId="0" xfId="174" applyNumberFormat="1" applyFont="1" applyFill="1" applyProtection="1">
      <alignment horizontal="center"/>
    </xf>
    <xf numFmtId="10" fontId="29" fillId="7" borderId="0" xfId="0" applyNumberFormat="1" applyFont="1" applyFill="1" applyAlignment="1">
      <alignment horizontal="center" wrapText="1"/>
    </xf>
    <xf numFmtId="165" fontId="0" fillId="7" borderId="0" xfId="0" applyNumberFormat="1" applyFill="1" applyBorder="1" applyAlignment="1"/>
    <xf numFmtId="165" fontId="26" fillId="7" borderId="0" xfId="0" applyNumberFormat="1" applyFont="1" applyFill="1" applyBorder="1" applyAlignment="1">
      <alignment horizontal="center" vertical="center" wrapText="1"/>
    </xf>
    <xf numFmtId="49" fontId="51" fillId="0" borderId="0" xfId="0" applyNumberFormat="1" applyFont="1" applyFill="1" applyBorder="1" applyAlignment="1" applyProtection="1">
      <alignment horizontal="left" vertical="center" wrapText="1"/>
    </xf>
    <xf numFmtId="49" fontId="52" fillId="0" borderId="0" xfId="0" applyNumberFormat="1" applyFont="1" applyFill="1" applyBorder="1" applyAlignment="1" applyProtection="1">
      <alignment horizontal="left"/>
    </xf>
    <xf numFmtId="0" fontId="27" fillId="7" borderId="0" xfId="162" applyNumberFormat="1" applyFont="1" applyFill="1" applyAlignment="1" applyProtection="1">
      <alignment wrapText="1"/>
    </xf>
    <xf numFmtId="0" fontId="30" fillId="7" borderId="0" xfId="0" applyFont="1" applyFill="1" applyAlignment="1">
      <alignment wrapText="1"/>
    </xf>
    <xf numFmtId="0" fontId="31" fillId="7" borderId="0" xfId="0" applyFont="1" applyFill="1" applyAlignment="1">
      <alignment vertical="top"/>
    </xf>
    <xf numFmtId="0" fontId="29" fillId="0" borderId="50" xfId="0" applyFont="1" applyFill="1" applyBorder="1" applyAlignment="1">
      <alignment horizontal="center" vertical="center" wrapText="1"/>
    </xf>
    <xf numFmtId="10" fontId="29" fillId="0" borderId="50" xfId="0" applyNumberFormat="1" applyFont="1" applyFill="1" applyBorder="1" applyAlignment="1">
      <alignment horizontal="center" vertical="center" wrapText="1"/>
    </xf>
    <xf numFmtId="0" fontId="29" fillId="7" borderId="50" xfId="0" applyFont="1" applyFill="1" applyBorder="1" applyAlignment="1">
      <alignment horizontal="center" vertical="center" wrapText="1"/>
    </xf>
    <xf numFmtId="49" fontId="27" fillId="0" borderId="50" xfId="111" applyNumberFormat="1" applyFont="1" applyFill="1" applyBorder="1" applyAlignment="1" applyProtection="1">
      <alignment horizontal="center" vertical="center" wrapText="1"/>
    </xf>
    <xf numFmtId="49" fontId="20" fillId="0" borderId="50" xfId="111" applyNumberFormat="1" applyFont="1" applyFill="1" applyBorder="1" applyProtection="1">
      <alignment horizontal="center" vertical="center" wrapText="1"/>
    </xf>
    <xf numFmtId="49" fontId="20" fillId="0" borderId="50" xfId="136" applyNumberFormat="1" applyFont="1" applyFill="1" applyBorder="1" applyProtection="1">
      <alignment horizontal="center" vertical="center" wrapText="1"/>
    </xf>
    <xf numFmtId="49" fontId="20" fillId="7" borderId="50" xfId="136" applyNumberFormat="1" applyFont="1" applyFill="1" applyBorder="1" applyProtection="1">
      <alignment horizontal="center" vertical="center" wrapText="1"/>
    </xf>
    <xf numFmtId="165" fontId="37" fillId="7" borderId="55" xfId="0" applyNumberFormat="1" applyFont="1" applyFill="1" applyBorder="1" applyAlignment="1"/>
    <xf numFmtId="165" fontId="0" fillId="7" borderId="0" xfId="0" applyNumberFormat="1" applyFill="1"/>
    <xf numFmtId="165" fontId="16" fillId="7" borderId="0" xfId="0" applyNumberFormat="1" applyFont="1" applyFill="1" applyBorder="1"/>
    <xf numFmtId="165" fontId="22" fillId="7" borderId="0" xfId="0" applyNumberFormat="1" applyFont="1" applyFill="1" applyBorder="1" applyAlignment="1"/>
    <xf numFmtId="165" fontId="55" fillId="7" borderId="0" xfId="0" applyNumberFormat="1" applyFont="1" applyFill="1" applyBorder="1" applyAlignment="1">
      <alignment horizontal="left"/>
    </xf>
    <xf numFmtId="165" fontId="24" fillId="7" borderId="0" xfId="181" applyNumberFormat="1" applyFont="1" applyFill="1" applyBorder="1" applyAlignment="1">
      <alignment horizontal="center" vertical="center" wrapText="1"/>
    </xf>
    <xf numFmtId="165" fontId="16" fillId="7" borderId="0" xfId="181" applyNumberFormat="1" applyFont="1" applyFill="1" applyBorder="1" applyAlignment="1">
      <alignment horizontal="center" vertical="center" wrapText="1"/>
    </xf>
    <xf numFmtId="165" fontId="21" fillId="7" borderId="0" xfId="0" applyNumberFormat="1" applyFont="1" applyFill="1" applyBorder="1" applyAlignment="1">
      <alignment horizontal="center" vertical="center"/>
    </xf>
    <xf numFmtId="165" fontId="25" fillId="7" borderId="0" xfId="181" applyNumberFormat="1" applyFont="1" applyFill="1" applyBorder="1" applyAlignment="1">
      <alignment horizontal="right" shrinkToFit="1"/>
    </xf>
    <xf numFmtId="165" fontId="37" fillId="7" borderId="0" xfId="0" applyNumberFormat="1" applyFont="1" applyFill="1" applyAlignment="1">
      <alignment vertical="top"/>
    </xf>
    <xf numFmtId="165" fontId="54" fillId="7" borderId="0" xfId="0" applyNumberFormat="1" applyFont="1" applyFill="1" applyAlignment="1">
      <alignment vertical="top"/>
    </xf>
    <xf numFmtId="0" fontId="29" fillId="7" borderId="0" xfId="0" applyFont="1" applyFill="1" applyAlignment="1">
      <alignment horizontal="center" wrapText="1"/>
    </xf>
    <xf numFmtId="0" fontId="20" fillId="7" borderId="0" xfId="0" applyFont="1" applyFill="1" applyAlignment="1">
      <alignment horizontal="center"/>
    </xf>
    <xf numFmtId="165" fontId="33" fillId="0" borderId="50" xfId="0" applyNumberFormat="1" applyFont="1" applyFill="1" applyBorder="1" applyAlignment="1">
      <alignment vertical="center" wrapText="1"/>
    </xf>
    <xf numFmtId="165" fontId="34" fillId="0" borderId="50" xfId="0" applyNumberFormat="1" applyFont="1" applyFill="1" applyBorder="1" applyAlignment="1">
      <alignment horizontal="center" vertical="center" shrinkToFit="1"/>
    </xf>
    <xf numFmtId="165" fontId="29" fillId="0" borderId="50" xfId="0" applyNumberFormat="1" applyFont="1" applyFill="1" applyBorder="1" applyAlignment="1" applyProtection="1">
      <alignment vertical="center"/>
      <protection locked="0"/>
    </xf>
    <xf numFmtId="165" fontId="29" fillId="0" borderId="12" xfId="179" applyNumberFormat="1" applyFont="1" applyFill="1" applyAlignment="1" applyProtection="1">
      <alignment horizontal="right" vertical="center"/>
    </xf>
    <xf numFmtId="165" fontId="29" fillId="7" borderId="50" xfId="0" applyNumberFormat="1" applyFont="1" applyFill="1" applyBorder="1" applyAlignment="1" applyProtection="1">
      <alignment vertical="center"/>
      <protection locked="0"/>
    </xf>
    <xf numFmtId="0" fontId="32" fillId="7" borderId="0" xfId="0" applyFont="1" applyFill="1" applyAlignment="1" applyProtection="1">
      <alignment vertical="center"/>
      <protection locked="0"/>
    </xf>
    <xf numFmtId="0" fontId="32" fillId="0" borderId="0" xfId="0" applyFont="1" applyFill="1" applyAlignment="1" applyProtection="1">
      <alignment vertical="center"/>
      <protection locked="0"/>
    </xf>
    <xf numFmtId="165" fontId="30" fillId="0" borderId="50" xfId="164" applyNumberFormat="1" applyFont="1" applyFill="1" applyBorder="1" applyAlignment="1" applyProtection="1">
      <alignment vertical="center" wrapText="1"/>
    </xf>
    <xf numFmtId="165" fontId="29" fillId="0" borderId="50" xfId="175" applyNumberFormat="1" applyFont="1" applyFill="1" applyBorder="1" applyAlignment="1" applyProtection="1">
      <alignment horizontal="center" vertical="center" wrapText="1"/>
    </xf>
    <xf numFmtId="165" fontId="29" fillId="0" borderId="50" xfId="179" applyNumberFormat="1" applyFont="1" applyFill="1" applyBorder="1" applyAlignment="1" applyProtection="1">
      <alignment horizontal="right" vertical="center"/>
    </xf>
    <xf numFmtId="165" fontId="27" fillId="0" borderId="50" xfId="114" applyNumberFormat="1" applyFont="1" applyFill="1" applyBorder="1" applyAlignment="1" applyProtection="1">
      <alignment vertical="center" wrapText="1"/>
    </xf>
    <xf numFmtId="165" fontId="20" fillId="0" borderId="50" xfId="134" applyNumberFormat="1" applyFont="1" applyFill="1" applyBorder="1" applyAlignment="1" applyProtection="1">
      <alignment horizontal="center" vertical="center"/>
    </xf>
    <xf numFmtId="165" fontId="20" fillId="7" borderId="50" xfId="134" applyNumberFormat="1" applyFont="1" applyFill="1" applyBorder="1" applyAlignment="1" applyProtection="1">
      <alignment horizontal="center" vertical="center"/>
    </xf>
    <xf numFmtId="165" fontId="30" fillId="0" borderId="50" xfId="167" applyNumberFormat="1" applyFont="1" applyFill="1" applyBorder="1" applyAlignment="1" applyProtection="1">
      <alignment vertical="center" wrapText="1"/>
    </xf>
    <xf numFmtId="165" fontId="29" fillId="0" borderId="50" xfId="177" applyNumberFormat="1" applyFont="1" applyFill="1" applyBorder="1" applyAlignment="1" applyProtection="1">
      <alignment horizontal="center" vertical="center"/>
    </xf>
    <xf numFmtId="165" fontId="20" fillId="0" borderId="50" xfId="177" applyNumberFormat="1" applyFont="1" applyFill="1" applyBorder="1" applyAlignment="1" applyProtection="1">
      <alignment horizontal="center" vertical="center"/>
    </xf>
    <xf numFmtId="165" fontId="20" fillId="0" borderId="50" xfId="179" applyNumberFormat="1" applyFont="1" applyFill="1" applyBorder="1" applyAlignment="1" applyProtection="1">
      <alignment horizontal="right" vertical="center"/>
    </xf>
    <xf numFmtId="165" fontId="20" fillId="7" borderId="50" xfId="179" applyNumberFormat="1" applyFont="1" applyFill="1" applyBorder="1" applyAlignment="1" applyProtection="1">
      <alignment horizontal="right" vertical="center"/>
    </xf>
    <xf numFmtId="165" fontId="27" fillId="0" borderId="50" xfId="167" applyNumberFormat="1" applyFont="1" applyFill="1" applyBorder="1" applyAlignment="1" applyProtection="1">
      <alignment vertical="center" wrapText="1"/>
    </xf>
    <xf numFmtId="165" fontId="48" fillId="0" borderId="5" xfId="256" applyNumberFormat="1" applyFont="1" applyFill="1" applyAlignment="1" applyProtection="1">
      <alignment vertical="center" wrapText="1"/>
    </xf>
    <xf numFmtId="165" fontId="30" fillId="0" borderId="50" xfId="166" applyNumberFormat="1" applyFont="1" applyFill="1" applyBorder="1" applyAlignment="1" applyProtection="1">
      <alignment vertical="center" wrapText="1"/>
    </xf>
    <xf numFmtId="165" fontId="29" fillId="0" borderId="50" xfId="176" applyNumberFormat="1" applyFont="1" applyFill="1" applyBorder="1" applyAlignment="1" applyProtection="1">
      <alignment horizontal="center" vertical="center" wrapText="1"/>
    </xf>
    <xf numFmtId="165" fontId="29" fillId="7" borderId="50" xfId="180" applyNumberFormat="1" applyFont="1" applyFill="1" applyBorder="1" applyAlignment="1" applyProtection="1">
      <alignment horizontal="right" vertical="center"/>
    </xf>
    <xf numFmtId="165" fontId="27" fillId="0" borderId="0" xfId="106" applyNumberFormat="1" applyFont="1" applyFill="1" applyAlignment="1" applyProtection="1">
      <alignment vertical="center"/>
    </xf>
    <xf numFmtId="165" fontId="20" fillId="0" borderId="0" xfId="128" applyNumberFormat="1" applyFont="1" applyFill="1" applyBorder="1" applyAlignment="1" applyProtection="1">
      <alignment vertical="center"/>
    </xf>
    <xf numFmtId="165" fontId="20" fillId="0" borderId="0" xfId="139" applyNumberFormat="1" applyFont="1" applyFill="1" applyBorder="1" applyAlignment="1" applyProtection="1">
      <alignment vertical="center"/>
    </xf>
    <xf numFmtId="165" fontId="29" fillId="7" borderId="57" xfId="0" applyNumberFormat="1" applyFont="1" applyFill="1" applyBorder="1" applyAlignment="1" applyProtection="1">
      <alignment vertical="center"/>
      <protection locked="0"/>
    </xf>
    <xf numFmtId="165" fontId="20" fillId="7" borderId="0" xfId="139" applyNumberFormat="1" applyFont="1" applyFill="1" applyBorder="1" applyAlignment="1" applyProtection="1">
      <alignment vertical="center"/>
    </xf>
    <xf numFmtId="165" fontId="31" fillId="0" borderId="0" xfId="0" applyNumberFormat="1" applyFont="1" applyFill="1" applyBorder="1" applyAlignment="1" applyProtection="1">
      <alignment vertical="center"/>
      <protection locked="0"/>
    </xf>
    <xf numFmtId="165" fontId="28" fillId="0" borderId="0" xfId="0" applyNumberFormat="1" applyFont="1" applyFill="1" applyBorder="1" applyAlignment="1" applyProtection="1">
      <alignment vertical="center"/>
      <protection locked="0"/>
    </xf>
    <xf numFmtId="165" fontId="20" fillId="0" borderId="0" xfId="0" applyNumberFormat="1" applyFont="1" applyFill="1" applyBorder="1" applyAlignment="1" applyProtection="1">
      <alignment vertical="center"/>
      <protection locked="0"/>
    </xf>
    <xf numFmtId="165" fontId="20" fillId="7" borderId="0" xfId="0" applyNumberFormat="1" applyFont="1" applyFill="1" applyBorder="1" applyAlignment="1" applyProtection="1">
      <alignment vertical="center"/>
      <protection locked="0"/>
    </xf>
    <xf numFmtId="165" fontId="20" fillId="0" borderId="0" xfId="131" applyNumberFormat="1" applyFont="1" applyFill="1" applyBorder="1" applyAlignment="1" applyProtection="1">
      <alignment vertical="center"/>
    </xf>
    <xf numFmtId="165" fontId="20" fillId="7" borderId="0" xfId="131" applyNumberFormat="1" applyFont="1" applyFill="1" applyBorder="1" applyAlignment="1" applyProtection="1">
      <alignment vertical="center"/>
    </xf>
    <xf numFmtId="165" fontId="35" fillId="0" borderId="51" xfId="0" applyNumberFormat="1" applyFont="1" applyFill="1" applyBorder="1" applyAlignment="1">
      <alignment vertical="center" wrapText="1"/>
    </xf>
    <xf numFmtId="165" fontId="36" fillId="0" borderId="51" xfId="0" applyNumberFormat="1" applyFont="1" applyFill="1" applyBorder="1" applyAlignment="1">
      <alignment horizontal="center" vertical="center" shrinkToFit="1"/>
    </xf>
    <xf numFmtId="165" fontId="20" fillId="0" borderId="51" xfId="0" applyNumberFormat="1" applyFont="1" applyFill="1" applyBorder="1" applyAlignment="1" applyProtection="1">
      <alignment vertical="center"/>
      <protection locked="0"/>
    </xf>
    <xf numFmtId="165" fontId="29" fillId="7" borderId="51" xfId="0" applyNumberFormat="1" applyFont="1" applyFill="1" applyBorder="1" applyAlignment="1" applyProtection="1">
      <alignment vertical="center"/>
      <protection locked="0"/>
    </xf>
    <xf numFmtId="165" fontId="20" fillId="7" borderId="51" xfId="0" applyNumberFormat="1" applyFont="1" applyFill="1" applyBorder="1" applyAlignment="1" applyProtection="1">
      <alignment vertical="center"/>
      <protection locked="0"/>
    </xf>
    <xf numFmtId="165" fontId="35" fillId="0" borderId="50" xfId="0" applyNumberFormat="1" applyFont="1" applyFill="1" applyBorder="1" applyAlignment="1">
      <alignment vertical="center" wrapText="1"/>
    </xf>
    <xf numFmtId="165" fontId="36" fillId="0" borderId="50" xfId="0" applyNumberFormat="1" applyFont="1" applyFill="1" applyBorder="1" applyAlignment="1">
      <alignment horizontal="center" vertical="center" shrinkToFit="1"/>
    </xf>
    <xf numFmtId="165" fontId="20" fillId="0" borderId="50" xfId="0" applyNumberFormat="1" applyFont="1" applyFill="1" applyBorder="1" applyAlignment="1" applyProtection="1">
      <alignment vertical="center"/>
      <protection locked="0"/>
    </xf>
    <xf numFmtId="165" fontId="20" fillId="0" borderId="12" xfId="179" applyNumberFormat="1" applyFont="1" applyFill="1" applyAlignment="1" applyProtection="1">
      <alignment horizontal="right" vertical="center"/>
    </xf>
    <xf numFmtId="165" fontId="20" fillId="7" borderId="50" xfId="0" applyNumberFormat="1" applyFont="1" applyFill="1" applyBorder="1" applyAlignment="1" applyProtection="1">
      <alignment vertical="center"/>
      <protection locked="0"/>
    </xf>
    <xf numFmtId="165" fontId="27" fillId="0" borderId="50" xfId="0" applyNumberFormat="1" applyFont="1" applyFill="1" applyBorder="1" applyAlignment="1">
      <alignment vertical="center" wrapText="1"/>
    </xf>
    <xf numFmtId="165" fontId="29" fillId="7" borderId="12" xfId="179" applyNumberFormat="1" applyFont="1" applyFill="1" applyAlignment="1" applyProtection="1">
      <alignment horizontal="right" vertical="center"/>
    </xf>
    <xf numFmtId="0" fontId="31" fillId="0" borderId="0" xfId="0" applyFont="1" applyFill="1" applyAlignment="1" applyProtection="1">
      <alignment vertical="center"/>
      <protection locked="0"/>
    </xf>
    <xf numFmtId="0" fontId="28" fillId="0" borderId="0" xfId="0" applyFont="1" applyFill="1" applyAlignment="1" applyProtection="1">
      <alignment vertical="center"/>
      <protection locked="0"/>
    </xf>
    <xf numFmtId="0" fontId="20" fillId="0" borderId="0" xfId="0" applyFont="1" applyFill="1" applyAlignment="1" applyProtection="1">
      <alignment vertical="center"/>
      <protection locked="0"/>
    </xf>
    <xf numFmtId="0" fontId="20" fillId="7" borderId="0" xfId="0" applyFont="1" applyFill="1" applyAlignment="1" applyProtection="1">
      <alignment vertical="center"/>
      <protection locked="0"/>
    </xf>
    <xf numFmtId="0" fontId="20" fillId="7" borderId="50" xfId="0" applyFont="1" applyFill="1" applyBorder="1" applyAlignment="1" applyProtection="1">
      <alignment horizontal="center"/>
      <protection locked="0"/>
    </xf>
    <xf numFmtId="0" fontId="20" fillId="7" borderId="0" xfId="0" applyFont="1" applyFill="1"/>
    <xf numFmtId="10" fontId="20" fillId="7" borderId="0" xfId="0" applyNumberFormat="1" applyFont="1" applyFill="1" applyAlignment="1">
      <alignment horizontal="center"/>
    </xf>
    <xf numFmtId="0" fontId="20" fillId="7" borderId="0" xfId="0" applyFont="1" applyFill="1" applyAlignment="1"/>
    <xf numFmtId="10" fontId="29" fillId="7" borderId="50" xfId="0" applyNumberFormat="1" applyFont="1" applyFill="1" applyBorder="1" applyAlignment="1">
      <alignment horizontal="center" vertical="center" wrapText="1"/>
    </xf>
    <xf numFmtId="0" fontId="20" fillId="7" borderId="50" xfId="159" applyNumberFormat="1" applyFont="1" applyFill="1" applyBorder="1" applyAlignment="1" applyProtection="1">
      <alignment horizontal="center"/>
    </xf>
    <xf numFmtId="165" fontId="29" fillId="7" borderId="50" xfId="179" applyNumberFormat="1" applyFont="1" applyFill="1" applyBorder="1" applyAlignment="1" applyProtection="1">
      <alignment horizontal="right" vertical="center"/>
    </xf>
    <xf numFmtId="165" fontId="29" fillId="7" borderId="50" xfId="160" applyNumberFormat="1" applyFont="1" applyFill="1" applyBorder="1" applyAlignment="1" applyProtection="1">
      <alignment vertical="center"/>
    </xf>
    <xf numFmtId="165" fontId="20" fillId="7" borderId="50" xfId="160" applyNumberFormat="1" applyFont="1" applyFill="1" applyBorder="1" applyAlignment="1" applyProtection="1">
      <alignment vertical="center"/>
    </xf>
    <xf numFmtId="165" fontId="29" fillId="7" borderId="69" xfId="179" applyNumberFormat="1" applyFont="1" applyFill="1" applyBorder="1" applyAlignment="1" applyProtection="1">
      <alignment horizontal="right" vertical="center"/>
    </xf>
    <xf numFmtId="165" fontId="20" fillId="7" borderId="57" xfId="160" applyNumberFormat="1" applyFont="1" applyFill="1" applyBorder="1" applyAlignment="1" applyProtection="1">
      <alignment vertical="center"/>
    </xf>
    <xf numFmtId="165" fontId="20" fillId="7" borderId="0" xfId="0" applyNumberFormat="1" applyFont="1" applyFill="1" applyAlignment="1" applyProtection="1">
      <alignment vertical="center"/>
      <protection locked="0"/>
    </xf>
    <xf numFmtId="165" fontId="20" fillId="7" borderId="51" xfId="160" applyNumberFormat="1" applyFont="1" applyFill="1" applyBorder="1" applyAlignment="1" applyProtection="1">
      <alignment vertical="center"/>
    </xf>
    <xf numFmtId="165" fontId="20" fillId="7" borderId="12" xfId="179" applyNumberFormat="1" applyFont="1" applyFill="1" applyAlignment="1" applyProtection="1">
      <alignment horizontal="right" vertical="center"/>
    </xf>
    <xf numFmtId="4" fontId="20" fillId="7" borderId="0" xfId="0" applyNumberFormat="1" applyFont="1" applyFill="1" applyAlignment="1" applyProtection="1">
      <alignment vertical="center"/>
      <protection locked="0"/>
    </xf>
    <xf numFmtId="4" fontId="20" fillId="7" borderId="0" xfId="0" applyNumberFormat="1" applyFont="1" applyFill="1" applyProtection="1">
      <protection locked="0"/>
    </xf>
    <xf numFmtId="165" fontId="17" fillId="7" borderId="50" xfId="0" applyNumberFormat="1" applyFont="1" applyFill="1" applyBorder="1" applyAlignment="1">
      <alignment horizontal="center" vertical="center" wrapText="1"/>
    </xf>
    <xf numFmtId="0" fontId="58" fillId="7" borderId="0" xfId="0" applyFont="1" applyFill="1" applyAlignment="1">
      <alignment horizontal="center" wrapText="1"/>
    </xf>
    <xf numFmtId="4" fontId="53" fillId="7" borderId="0" xfId="0" applyNumberFormat="1" applyFont="1" applyFill="1" applyAlignment="1"/>
    <xf numFmtId="165" fontId="53" fillId="7" borderId="50" xfId="0" applyNumberFormat="1" applyFont="1" applyFill="1" applyBorder="1" applyAlignment="1" applyProtection="1">
      <alignment vertical="center"/>
      <protection locked="0"/>
    </xf>
    <xf numFmtId="0" fontId="53" fillId="7" borderId="0" xfId="0" applyFont="1" applyFill="1" applyAlignment="1" applyProtection="1">
      <alignment vertical="center"/>
      <protection locked="0"/>
    </xf>
    <xf numFmtId="165" fontId="53" fillId="7" borderId="0" xfId="0" applyNumberFormat="1" applyFont="1" applyFill="1" applyProtection="1">
      <protection locked="0"/>
    </xf>
    <xf numFmtId="0" fontId="53" fillId="7" borderId="0" xfId="0" applyFont="1" applyFill="1" applyProtection="1">
      <protection locked="0"/>
    </xf>
    <xf numFmtId="165" fontId="16" fillId="7" borderId="50" xfId="181" applyNumberFormat="1" applyFont="1" applyFill="1" applyBorder="1" applyAlignment="1">
      <alignment horizontal="right" shrinkToFit="1"/>
    </xf>
    <xf numFmtId="0" fontId="29" fillId="7" borderId="0" xfId="0" applyFont="1" applyFill="1" applyAlignment="1">
      <alignment horizontal="center" wrapText="1"/>
    </xf>
    <xf numFmtId="49" fontId="29" fillId="7" borderId="50" xfId="111" applyNumberFormat="1" applyFont="1" applyFill="1" applyBorder="1" applyProtection="1">
      <alignment horizontal="center" vertical="center" wrapText="1"/>
    </xf>
    <xf numFmtId="165" fontId="20" fillId="7" borderId="50" xfId="0" applyNumberFormat="1" applyFont="1" applyFill="1" applyBorder="1" applyAlignment="1" applyProtection="1">
      <alignment vertical="center" wrapText="1"/>
      <protection locked="0"/>
    </xf>
    <xf numFmtId="165" fontId="37" fillId="7" borderId="50" xfId="0" applyNumberFormat="1" applyFont="1" applyFill="1" applyBorder="1" applyAlignment="1"/>
    <xf numFmtId="165" fontId="56" fillId="7" borderId="50" xfId="181" applyNumberFormat="1" applyFont="1" applyFill="1" applyBorder="1" applyAlignment="1">
      <alignment horizontal="right" shrinkToFit="1"/>
    </xf>
    <xf numFmtId="165" fontId="59" fillId="7" borderId="50" xfId="181" applyNumberFormat="1" applyFont="1" applyFill="1" applyBorder="1" applyAlignment="1">
      <alignment horizontal="right" shrinkToFit="1"/>
    </xf>
    <xf numFmtId="165" fontId="57" fillId="7" borderId="50" xfId="181" applyNumberFormat="1" applyFont="1" applyFill="1" applyBorder="1" applyAlignment="1">
      <alignment horizontal="right" shrinkToFit="1"/>
    </xf>
    <xf numFmtId="165" fontId="17" fillId="0" borderId="0" xfId="0" applyNumberFormat="1" applyFont="1" applyFill="1" applyBorder="1" applyAlignment="1">
      <alignment horizontal="justify" vertical="justify" wrapText="1"/>
    </xf>
    <xf numFmtId="3" fontId="14" fillId="0" borderId="0" xfId="0" applyNumberFormat="1" applyFont="1" applyFill="1" applyBorder="1" applyAlignment="1">
      <alignment horizontal="center" vertical="center"/>
    </xf>
    <xf numFmtId="165" fontId="16" fillId="7" borderId="0" xfId="0" applyNumberFormat="1" applyFont="1" applyFill="1" applyBorder="1" applyAlignment="1"/>
    <xf numFmtId="165" fontId="16" fillId="7" borderId="0" xfId="182" applyNumberFormat="1" applyFont="1" applyFill="1" applyBorder="1" applyAlignment="1"/>
    <xf numFmtId="165" fontId="37" fillId="7" borderId="0" xfId="0" applyNumberFormat="1" applyFont="1" applyFill="1" applyBorder="1" applyAlignment="1">
      <alignment wrapText="1"/>
    </xf>
    <xf numFmtId="165" fontId="37" fillId="7" borderId="0" xfId="0" applyNumberFormat="1" applyFont="1" applyFill="1" applyBorder="1" applyAlignment="1"/>
    <xf numFmtId="165" fontId="59" fillId="7" borderId="50" xfId="0" applyNumberFormat="1" applyFont="1" applyFill="1" applyBorder="1" applyAlignment="1"/>
    <xf numFmtId="165" fontId="59" fillId="7" borderId="50" xfId="182" applyNumberFormat="1" applyFont="1" applyFill="1" applyBorder="1" applyAlignment="1"/>
    <xf numFmtId="165" fontId="0" fillId="0" borderId="0" xfId="0" applyNumberFormat="1" applyFont="1" applyFill="1" applyAlignment="1">
      <alignment vertical="top"/>
    </xf>
    <xf numFmtId="165" fontId="27" fillId="7" borderId="50" xfId="167" applyNumberFormat="1" applyFont="1" applyFill="1" applyBorder="1" applyAlignment="1" applyProtection="1">
      <alignment vertical="center" wrapText="1"/>
    </xf>
    <xf numFmtId="165" fontId="20" fillId="7" borderId="50" xfId="177" applyNumberFormat="1" applyFont="1" applyFill="1" applyBorder="1" applyAlignment="1" applyProtection="1">
      <alignment horizontal="center" vertical="center"/>
    </xf>
    <xf numFmtId="0" fontId="29" fillId="7" borderId="0" xfId="0" applyFont="1" applyFill="1" applyAlignment="1">
      <alignment horizontal="center" wrapText="1"/>
    </xf>
    <xf numFmtId="165" fontId="37" fillId="7" borderId="50" xfId="0" applyNumberFormat="1" applyFont="1" applyFill="1" applyBorder="1" applyAlignment="1">
      <alignment wrapText="1"/>
    </xf>
    <xf numFmtId="165" fontId="28" fillId="7" borderId="50" xfId="179" applyNumberFormat="1" applyFont="1" applyFill="1" applyBorder="1" applyAlignment="1" applyProtection="1">
      <alignment horizontal="right" vertical="center"/>
    </xf>
    <xf numFmtId="165" fontId="53" fillId="7" borderId="51" xfId="0" applyNumberFormat="1" applyFont="1" applyFill="1" applyBorder="1" applyAlignment="1" applyProtection="1">
      <alignment vertical="center"/>
      <protection locked="0"/>
    </xf>
    <xf numFmtId="0" fontId="5" fillId="0" borderId="0" xfId="0" applyFont="1" applyAlignment="1">
      <alignment horizontal="left" vertical="center" wrapText="1" readingOrder="1"/>
    </xf>
    <xf numFmtId="168" fontId="61" fillId="0" borderId="0" xfId="181" applyNumberFormat="1" applyFont="1" applyAlignment="1">
      <alignment horizontal="center"/>
    </xf>
    <xf numFmtId="169" fontId="61" fillId="0" borderId="0" xfId="181" applyNumberFormat="1" applyFont="1" applyAlignment="1">
      <alignment horizontal="center"/>
    </xf>
    <xf numFmtId="168" fontId="62" fillId="0" borderId="0" xfId="181" applyNumberFormat="1" applyFont="1" applyAlignment="1">
      <alignment horizontal="center"/>
    </xf>
    <xf numFmtId="169" fontId="62" fillId="0" borderId="0" xfId="181" applyNumberFormat="1" applyFont="1" applyAlignment="1">
      <alignment horizontal="center"/>
    </xf>
    <xf numFmtId="0" fontId="61" fillId="0" borderId="0" xfId="0" applyFont="1"/>
    <xf numFmtId="0" fontId="5" fillId="0" borderId="0" xfId="0" applyFont="1"/>
    <xf numFmtId="0" fontId="62" fillId="0" borderId="0" xfId="0" applyFont="1"/>
    <xf numFmtId="0" fontId="28" fillId="0" borderId="0" xfId="0" applyFont="1"/>
    <xf numFmtId="168" fontId="32" fillId="8" borderId="56" xfId="181" applyNumberFormat="1" applyFont="1" applyFill="1" applyBorder="1" applyAlignment="1">
      <alignment horizontal="center"/>
    </xf>
    <xf numFmtId="169" fontId="32" fillId="8" borderId="70" xfId="181" applyNumberFormat="1" applyFont="1" applyFill="1" applyBorder="1" applyAlignment="1">
      <alignment horizontal="center"/>
    </xf>
    <xf numFmtId="0" fontId="32" fillId="8" borderId="56" xfId="0" applyFont="1" applyFill="1" applyBorder="1" applyAlignment="1">
      <alignment horizontal="center"/>
    </xf>
    <xf numFmtId="169" fontId="32" fillId="8" borderId="56" xfId="181" applyNumberFormat="1" applyFont="1" applyFill="1" applyBorder="1" applyAlignment="1">
      <alignment horizontal="center"/>
    </xf>
    <xf numFmtId="169" fontId="32" fillId="8" borderId="71" xfId="181" applyNumberFormat="1" applyFont="1" applyFill="1" applyBorder="1" applyAlignment="1">
      <alignment horizontal="center"/>
    </xf>
    <xf numFmtId="0" fontId="32" fillId="8" borderId="57" xfId="0" applyFont="1" applyFill="1" applyBorder="1" applyAlignment="1">
      <alignment horizontal="center"/>
    </xf>
    <xf numFmtId="169" fontId="32" fillId="8" borderId="57" xfId="181" applyNumberFormat="1" applyFont="1" applyFill="1" applyBorder="1" applyAlignment="1">
      <alignment horizontal="center"/>
    </xf>
    <xf numFmtId="0" fontId="32" fillId="8" borderId="51" xfId="0" applyFont="1" applyFill="1" applyBorder="1" applyAlignment="1">
      <alignment horizontal="center"/>
    </xf>
    <xf numFmtId="169" fontId="32" fillId="8" borderId="51" xfId="181" applyNumberFormat="1" applyFont="1" applyFill="1" applyBorder="1" applyAlignment="1">
      <alignment horizontal="center"/>
    </xf>
    <xf numFmtId="1" fontId="65" fillId="0" borderId="50" xfId="0" applyNumberFormat="1" applyFont="1" applyFill="1" applyBorder="1" applyAlignment="1">
      <alignment horizontal="center" vertical="center" wrapText="1" readingOrder="1"/>
    </xf>
    <xf numFmtId="1" fontId="65" fillId="0" borderId="54" xfId="181" applyNumberFormat="1" applyFont="1" applyFill="1" applyBorder="1" applyAlignment="1">
      <alignment horizontal="center" vertical="center" wrapText="1"/>
    </xf>
    <xf numFmtId="1" fontId="65" fillId="0" borderId="50" xfId="181" applyNumberFormat="1" applyFont="1" applyFill="1" applyBorder="1" applyAlignment="1">
      <alignment horizontal="center" vertical="center" wrapText="1"/>
    </xf>
    <xf numFmtId="1" fontId="65" fillId="0" borderId="50" xfId="181" applyNumberFormat="1" applyFont="1" applyBorder="1" applyAlignment="1">
      <alignment horizontal="center" vertical="center" wrapText="1"/>
    </xf>
    <xf numFmtId="1" fontId="65" fillId="0" borderId="0" xfId="0" applyNumberFormat="1" applyFont="1" applyAlignment="1">
      <alignment horizontal="center" vertical="center" wrapText="1"/>
    </xf>
    <xf numFmtId="49" fontId="66" fillId="0" borderId="50" xfId="0" applyNumberFormat="1" applyFont="1" applyFill="1" applyBorder="1" applyAlignment="1">
      <alignment horizontal="left" vertical="center" wrapText="1" readingOrder="1"/>
    </xf>
    <xf numFmtId="169" fontId="64" fillId="0" borderId="54" xfId="181" applyNumberFormat="1" applyFont="1" applyFill="1" applyBorder="1" applyAlignment="1">
      <alignment horizontal="center" vertical="center" wrapText="1"/>
    </xf>
    <xf numFmtId="169" fontId="64" fillId="0" borderId="50" xfId="181" applyNumberFormat="1" applyFont="1" applyFill="1" applyBorder="1" applyAlignment="1">
      <alignment horizontal="center" vertical="center" wrapText="1"/>
    </xf>
    <xf numFmtId="49" fontId="67" fillId="9" borderId="50" xfId="0" applyNumberFormat="1" applyFont="1" applyFill="1" applyBorder="1" applyAlignment="1">
      <alignment horizontal="left" vertical="center" wrapText="1"/>
    </xf>
    <xf numFmtId="169" fontId="67" fillId="9" borderId="50" xfId="181" applyNumberFormat="1" applyFont="1" applyFill="1" applyBorder="1" applyAlignment="1">
      <alignment horizontal="center" vertical="center"/>
    </xf>
    <xf numFmtId="170" fontId="67" fillId="9" borderId="50" xfId="181" applyNumberFormat="1" applyFont="1" applyFill="1" applyBorder="1" applyAlignment="1">
      <alignment horizontal="right" vertical="center"/>
    </xf>
    <xf numFmtId="0" fontId="68" fillId="0" borderId="0" xfId="0" applyFont="1"/>
    <xf numFmtId="49" fontId="64" fillId="10" borderId="50" xfId="0" applyNumberFormat="1" applyFont="1" applyFill="1" applyBorder="1" applyAlignment="1">
      <alignment horizontal="left" vertical="center" wrapText="1"/>
    </xf>
    <xf numFmtId="169" fontId="64" fillId="10" borderId="50" xfId="181" applyNumberFormat="1" applyFont="1" applyFill="1" applyBorder="1" applyAlignment="1">
      <alignment horizontal="center" vertical="center"/>
    </xf>
    <xf numFmtId="49" fontId="5" fillId="0" borderId="50" xfId="0" applyNumberFormat="1" applyFont="1" applyFill="1" applyBorder="1" applyAlignment="1">
      <alignment horizontal="left" vertical="center" wrapText="1"/>
    </xf>
    <xf numFmtId="169" fontId="61" fillId="0" borderId="50" xfId="181" applyNumberFormat="1" applyFont="1" applyFill="1" applyBorder="1" applyAlignment="1">
      <alignment horizontal="center" vertical="center"/>
    </xf>
    <xf numFmtId="169" fontId="61" fillId="0" borderId="50" xfId="181" applyNumberFormat="1" applyFont="1" applyBorder="1" applyAlignment="1">
      <alignment horizontal="center" vertical="center"/>
    </xf>
    <xf numFmtId="49" fontId="63" fillId="11" borderId="50" xfId="0" applyNumberFormat="1" applyFont="1" applyFill="1" applyBorder="1" applyAlignment="1">
      <alignment horizontal="left" vertical="center" wrapText="1"/>
    </xf>
    <xf numFmtId="169" fontId="64" fillId="11" borderId="50" xfId="181" applyNumberFormat="1" applyFont="1" applyFill="1" applyBorder="1" applyAlignment="1">
      <alignment horizontal="center" vertical="center"/>
    </xf>
    <xf numFmtId="169" fontId="69" fillId="11" borderId="50" xfId="181" applyNumberFormat="1" applyFont="1" applyFill="1" applyBorder="1" applyAlignment="1">
      <alignment horizontal="center" vertical="center"/>
    </xf>
    <xf numFmtId="0" fontId="63" fillId="0" borderId="0" xfId="0" applyFont="1"/>
    <xf numFmtId="49" fontId="63" fillId="10" borderId="50" xfId="0" applyNumberFormat="1" applyFont="1" applyFill="1" applyBorder="1" applyAlignment="1">
      <alignment horizontal="left" vertical="center" wrapText="1"/>
    </xf>
    <xf numFmtId="169" fontId="64" fillId="10" borderId="50" xfId="181" applyNumberFormat="1" applyFont="1" applyFill="1" applyBorder="1" applyAlignment="1">
      <alignment horizontal="right" vertical="center"/>
    </xf>
    <xf numFmtId="170" fontId="64" fillId="10" borderId="50" xfId="181" applyNumberFormat="1" applyFont="1" applyFill="1" applyBorder="1" applyAlignment="1">
      <alignment horizontal="right" vertical="center"/>
    </xf>
    <xf numFmtId="170" fontId="61" fillId="0" borderId="50" xfId="181" applyNumberFormat="1" applyFont="1" applyFill="1" applyBorder="1" applyAlignment="1">
      <alignment horizontal="right" vertical="center"/>
    </xf>
    <xf numFmtId="165" fontId="61" fillId="0" borderId="50" xfId="181" applyNumberFormat="1" applyFont="1" applyFill="1" applyBorder="1" applyAlignment="1">
      <alignment horizontal="right" vertical="center"/>
    </xf>
    <xf numFmtId="165" fontId="61" fillId="0" borderId="50" xfId="181" applyNumberFormat="1" applyFont="1" applyBorder="1" applyAlignment="1">
      <alignment horizontal="right" vertical="center"/>
    </xf>
    <xf numFmtId="169" fontId="61" fillId="0" borderId="50" xfId="181" applyNumberFormat="1" applyFont="1" applyBorder="1" applyAlignment="1">
      <alignment horizontal="right" vertical="center"/>
    </xf>
    <xf numFmtId="170" fontId="61" fillId="0" borderId="50" xfId="181" applyNumberFormat="1" applyFont="1" applyBorder="1" applyAlignment="1">
      <alignment horizontal="right" vertical="center"/>
    </xf>
    <xf numFmtId="169" fontId="61" fillId="0" borderId="50" xfId="181" applyNumberFormat="1" applyFont="1" applyFill="1" applyBorder="1" applyAlignment="1">
      <alignment horizontal="right" vertical="center"/>
    </xf>
    <xf numFmtId="169" fontId="62" fillId="0" borderId="50" xfId="181" applyNumberFormat="1" applyFont="1" applyBorder="1" applyAlignment="1">
      <alignment horizontal="center" vertical="center"/>
    </xf>
    <xf numFmtId="169" fontId="62" fillId="0" borderId="50" xfId="181" applyNumberFormat="1" applyFont="1" applyFill="1" applyBorder="1" applyAlignment="1">
      <alignment horizontal="center" vertical="center"/>
    </xf>
    <xf numFmtId="167" fontId="61" fillId="0" borderId="50" xfId="181" applyNumberFormat="1" applyFont="1" applyFill="1" applyBorder="1" applyAlignment="1">
      <alignment horizontal="center" vertical="center"/>
    </xf>
    <xf numFmtId="167" fontId="64" fillId="11" borderId="50" xfId="181" applyNumberFormat="1" applyFont="1" applyFill="1" applyBorder="1" applyAlignment="1">
      <alignment horizontal="center" vertical="center"/>
    </xf>
    <xf numFmtId="167" fontId="64" fillId="10" borderId="50" xfId="181" applyNumberFormat="1" applyFont="1" applyFill="1" applyBorder="1" applyAlignment="1">
      <alignment horizontal="right" vertical="center"/>
    </xf>
    <xf numFmtId="49" fontId="5" fillId="7" borderId="50" xfId="0" applyNumberFormat="1" applyFont="1" applyFill="1" applyBorder="1" applyAlignment="1">
      <alignment horizontal="left" vertical="center" wrapText="1"/>
    </xf>
    <xf numFmtId="169" fontId="69" fillId="0" borderId="50" xfId="181" applyNumberFormat="1" applyFont="1" applyFill="1" applyBorder="1" applyAlignment="1">
      <alignment horizontal="center" vertical="center"/>
    </xf>
    <xf numFmtId="0" fontId="5" fillId="0" borderId="0" xfId="0" applyFont="1" applyFill="1"/>
    <xf numFmtId="169" fontId="61" fillId="0" borderId="50" xfId="181" applyNumberFormat="1" applyFont="1" applyBorder="1" applyAlignment="1">
      <alignment horizontal="center" vertical="center" wrapText="1"/>
    </xf>
    <xf numFmtId="169" fontId="69" fillId="10" borderId="50" xfId="181" applyNumberFormat="1" applyFont="1" applyFill="1" applyBorder="1" applyAlignment="1">
      <alignment horizontal="center" vertical="center"/>
    </xf>
    <xf numFmtId="165" fontId="64" fillId="10" borderId="50" xfId="181" applyNumberFormat="1" applyFont="1" applyFill="1" applyBorder="1" applyAlignment="1">
      <alignment horizontal="right" vertical="center" wrapText="1"/>
    </xf>
    <xf numFmtId="171" fontId="68" fillId="0" borderId="0" xfId="0" applyNumberFormat="1" applyFont="1"/>
    <xf numFmtId="169" fontId="61" fillId="12" borderId="50" xfId="181" applyNumberFormat="1" applyFont="1" applyFill="1" applyBorder="1" applyAlignment="1">
      <alignment horizontal="center" vertical="center"/>
    </xf>
    <xf numFmtId="171" fontId="5" fillId="0" borderId="0" xfId="0" applyNumberFormat="1" applyFont="1"/>
    <xf numFmtId="49" fontId="5" fillId="0" borderId="50" xfId="0" applyNumberFormat="1" applyFont="1" applyBorder="1" applyAlignment="1">
      <alignment horizontal="left" vertical="center" wrapText="1"/>
    </xf>
    <xf numFmtId="169" fontId="62" fillId="12" borderId="50" xfId="181" applyNumberFormat="1" applyFont="1" applyFill="1" applyBorder="1" applyAlignment="1">
      <alignment horizontal="center" vertical="center"/>
    </xf>
    <xf numFmtId="0" fontId="63" fillId="0" borderId="0" xfId="0" applyFont="1" applyFill="1"/>
    <xf numFmtId="172" fontId="5" fillId="0" borderId="0" xfId="0" applyNumberFormat="1" applyFont="1"/>
    <xf numFmtId="173" fontId="5" fillId="7" borderId="50" xfId="0" applyNumberFormat="1" applyFont="1" applyFill="1" applyBorder="1" applyAlignment="1">
      <alignment horizontal="left" vertical="center" wrapText="1"/>
    </xf>
    <xf numFmtId="169" fontId="61" fillId="7" borderId="50" xfId="181" applyNumberFormat="1" applyFont="1" applyFill="1" applyBorder="1" applyAlignment="1">
      <alignment horizontal="center" vertical="center"/>
    </xf>
    <xf numFmtId="169" fontId="62" fillId="7" borderId="50" xfId="181" applyNumberFormat="1" applyFont="1" applyFill="1" applyBorder="1" applyAlignment="1">
      <alignment horizontal="center" vertical="center"/>
    </xf>
    <xf numFmtId="172" fontId="5" fillId="7" borderId="0" xfId="0" applyNumberFormat="1" applyFont="1" applyFill="1"/>
    <xf numFmtId="0" fontId="5" fillId="7" borderId="0" xfId="0" applyFont="1" applyFill="1"/>
    <xf numFmtId="169" fontId="62" fillId="0" borderId="50" xfId="181" applyNumberFormat="1" applyFont="1" applyFill="1" applyBorder="1" applyAlignment="1">
      <alignment horizontal="center" vertical="center" wrapText="1"/>
    </xf>
    <xf numFmtId="169" fontId="61" fillId="0" borderId="50" xfId="181" applyNumberFormat="1" applyFont="1" applyFill="1" applyBorder="1" applyAlignment="1">
      <alignment horizontal="center" vertical="center" wrapText="1"/>
    </xf>
    <xf numFmtId="0" fontId="5" fillId="7" borderId="50" xfId="0" applyNumberFormat="1" applyFont="1" applyFill="1" applyBorder="1" applyAlignment="1">
      <alignment horizontal="left" vertical="center" wrapText="1"/>
    </xf>
    <xf numFmtId="171" fontId="5" fillId="7" borderId="0" xfId="0" applyNumberFormat="1" applyFont="1" applyFill="1"/>
    <xf numFmtId="169" fontId="70" fillId="7" borderId="50" xfId="181" applyNumberFormat="1" applyFont="1" applyFill="1" applyBorder="1" applyAlignment="1">
      <alignment horizontal="center" vertical="center"/>
    </xf>
    <xf numFmtId="49" fontId="63" fillId="7" borderId="50" xfId="0" applyNumberFormat="1" applyFont="1" applyFill="1" applyBorder="1" applyAlignment="1">
      <alignment horizontal="left" vertical="center" wrapText="1"/>
    </xf>
    <xf numFmtId="169" fontId="64" fillId="7" borderId="50" xfId="181" applyNumberFormat="1" applyFont="1" applyFill="1" applyBorder="1" applyAlignment="1">
      <alignment horizontal="center" vertical="center"/>
    </xf>
    <xf numFmtId="0" fontId="63" fillId="7" borderId="0" xfId="0" applyFont="1" applyFill="1"/>
    <xf numFmtId="49" fontId="71" fillId="7" borderId="50" xfId="0" applyNumberFormat="1" applyFont="1" applyFill="1" applyBorder="1" applyAlignment="1">
      <alignment horizontal="left" vertical="center" wrapText="1"/>
    </xf>
    <xf numFmtId="169" fontId="72" fillId="7" borderId="50" xfId="181" applyNumberFormat="1" applyFont="1" applyFill="1" applyBorder="1" applyAlignment="1">
      <alignment horizontal="center" vertical="center"/>
    </xf>
    <xf numFmtId="0" fontId="71" fillId="7" borderId="0" xfId="0" applyFont="1" applyFill="1"/>
    <xf numFmtId="49" fontId="73" fillId="7" borderId="50" xfId="0" applyNumberFormat="1" applyFont="1" applyFill="1" applyBorder="1" applyAlignment="1">
      <alignment horizontal="left" vertical="center" wrapText="1"/>
    </xf>
    <xf numFmtId="49" fontId="74" fillId="9" borderId="50" xfId="0" applyNumberFormat="1" applyFont="1" applyFill="1" applyBorder="1" applyAlignment="1">
      <alignment horizontal="left" vertical="center" wrapText="1"/>
    </xf>
    <xf numFmtId="169" fontId="75" fillId="9" borderId="50" xfId="181" applyNumberFormat="1" applyFont="1" applyFill="1" applyBorder="1" applyAlignment="1">
      <alignment horizontal="center" vertical="center"/>
    </xf>
    <xf numFmtId="169" fontId="75" fillId="13" borderId="50" xfId="181" applyNumberFormat="1" applyFont="1" applyFill="1" applyBorder="1" applyAlignment="1">
      <alignment horizontal="center" vertical="center"/>
    </xf>
    <xf numFmtId="169" fontId="76" fillId="9" borderId="50" xfId="181" applyNumberFormat="1" applyFont="1" applyFill="1" applyBorder="1" applyAlignment="1">
      <alignment horizontal="center" vertical="center"/>
    </xf>
    <xf numFmtId="170" fontId="75" fillId="9" borderId="50" xfId="181" applyNumberFormat="1" applyFont="1" applyFill="1" applyBorder="1" applyAlignment="1">
      <alignment horizontal="right" vertical="center"/>
    </xf>
    <xf numFmtId="165" fontId="75" fillId="9" borderId="50" xfId="181" applyNumberFormat="1" applyFont="1" applyFill="1" applyBorder="1" applyAlignment="1">
      <alignment horizontal="center" vertical="center"/>
    </xf>
    <xf numFmtId="165" fontId="75" fillId="9" borderId="50" xfId="181" applyNumberFormat="1" applyFont="1" applyFill="1" applyBorder="1" applyAlignment="1">
      <alignment horizontal="center" vertical="center" wrapText="1"/>
    </xf>
    <xf numFmtId="165" fontId="63" fillId="0" borderId="0" xfId="0" applyNumberFormat="1" applyFont="1" applyFill="1"/>
    <xf numFmtId="0" fontId="63" fillId="8" borderId="50" xfId="0" applyFont="1" applyFill="1" applyBorder="1" applyAlignment="1">
      <alignment horizontal="left" vertical="center" wrapText="1" readingOrder="1"/>
    </xf>
    <xf numFmtId="169" fontId="64" fillId="8" borderId="50" xfId="181" applyNumberFormat="1" applyFont="1" applyFill="1" applyBorder="1" applyAlignment="1">
      <alignment horizontal="center" vertical="center"/>
    </xf>
    <xf numFmtId="165" fontId="64" fillId="8" borderId="50" xfId="181" applyNumberFormat="1" applyFont="1" applyFill="1" applyBorder="1" applyAlignment="1">
      <alignment horizontal="right" vertical="center"/>
    </xf>
    <xf numFmtId="0" fontId="71" fillId="0" borderId="0" xfId="0" applyFont="1"/>
    <xf numFmtId="0" fontId="77" fillId="14" borderId="50" xfId="0" applyFont="1" applyFill="1" applyBorder="1" applyAlignment="1">
      <alignment horizontal="left" vertical="center" wrapText="1" readingOrder="1"/>
    </xf>
    <xf numFmtId="169" fontId="76" fillId="14" borderId="50" xfId="181" applyNumberFormat="1" applyFont="1" applyFill="1" applyBorder="1" applyAlignment="1">
      <alignment horizontal="center" vertical="center"/>
    </xf>
    <xf numFmtId="169" fontId="75" fillId="14" borderId="50" xfId="181" applyNumberFormat="1" applyFont="1" applyFill="1" applyBorder="1" applyAlignment="1">
      <alignment horizontal="center" vertical="center"/>
    </xf>
    <xf numFmtId="165" fontId="76" fillId="14" borderId="50" xfId="181" applyNumberFormat="1" applyFont="1" applyFill="1" applyBorder="1" applyAlignment="1">
      <alignment horizontal="right" vertical="center"/>
    </xf>
    <xf numFmtId="165" fontId="75" fillId="14" borderId="50" xfId="181" applyNumberFormat="1" applyFont="1" applyFill="1" applyBorder="1" applyAlignment="1">
      <alignment horizontal="right" vertical="center"/>
    </xf>
    <xf numFmtId="171" fontId="73" fillId="0" borderId="0" xfId="0" applyNumberFormat="1" applyFont="1"/>
    <xf numFmtId="0" fontId="73" fillId="0" borderId="0" xfId="0" applyFont="1"/>
    <xf numFmtId="0" fontId="63" fillId="15" borderId="50" xfId="0" applyFont="1" applyFill="1" applyBorder="1" applyAlignment="1">
      <alignment horizontal="left" vertical="center" wrapText="1" readingOrder="1"/>
    </xf>
    <xf numFmtId="169" fontId="75" fillId="15" borderId="50" xfId="181" applyNumberFormat="1" applyFont="1" applyFill="1" applyBorder="1" applyAlignment="1">
      <alignment horizontal="center" vertical="center"/>
    </xf>
    <xf numFmtId="165" fontId="75" fillId="15" borderId="50" xfId="181" applyNumberFormat="1" applyFont="1" applyFill="1" applyBorder="1" applyAlignment="1">
      <alignment horizontal="right" vertical="center"/>
    </xf>
    <xf numFmtId="170" fontId="73" fillId="0" borderId="0" xfId="0" applyNumberFormat="1" applyFont="1" applyAlignment="1">
      <alignment horizontal="right"/>
    </xf>
    <xf numFmtId="0" fontId="78" fillId="16" borderId="50" xfId="0" applyFont="1" applyFill="1" applyBorder="1" applyAlignment="1">
      <alignment horizontal="left" vertical="center" wrapText="1" readingOrder="1"/>
    </xf>
    <xf numFmtId="169" fontId="66" fillId="16" borderId="50" xfId="181" applyNumberFormat="1" applyFont="1" applyFill="1" applyBorder="1" applyAlignment="1">
      <alignment horizontal="center" vertical="center"/>
    </xf>
    <xf numFmtId="169" fontId="64" fillId="16" borderId="50" xfId="181" applyNumberFormat="1" applyFont="1" applyFill="1" applyBorder="1" applyAlignment="1">
      <alignment horizontal="center" vertical="center"/>
    </xf>
    <xf numFmtId="165" fontId="66" fillId="16" borderId="50" xfId="181" applyNumberFormat="1" applyFont="1" applyFill="1" applyBorder="1" applyAlignment="1">
      <alignment horizontal="right" vertical="center"/>
    </xf>
    <xf numFmtId="165" fontId="64" fillId="16" borderId="50" xfId="181" applyNumberFormat="1" applyFont="1" applyFill="1" applyBorder="1" applyAlignment="1">
      <alignment horizontal="right" vertical="center"/>
    </xf>
    <xf numFmtId="0" fontId="73" fillId="0" borderId="0" xfId="0" applyFont="1" applyFill="1"/>
    <xf numFmtId="171" fontId="73" fillId="0" borderId="0" xfId="0" applyNumberFormat="1" applyFont="1" applyAlignment="1">
      <alignment horizontal="left" wrapText="1" readingOrder="1"/>
    </xf>
    <xf numFmtId="171" fontId="79" fillId="0" borderId="0" xfId="0" applyNumberFormat="1" applyFont="1"/>
    <xf numFmtId="0" fontId="79" fillId="0" borderId="72" xfId="0" applyFont="1" applyBorder="1" applyAlignment="1"/>
    <xf numFmtId="168" fontId="67" fillId="0" borderId="0" xfId="181" applyNumberFormat="1" applyFont="1" applyFill="1" applyBorder="1" applyAlignment="1">
      <alignment horizontal="center" vertical="center"/>
    </xf>
    <xf numFmtId="169" fontId="80" fillId="0" borderId="0" xfId="0" applyNumberFormat="1" applyFont="1"/>
    <xf numFmtId="0" fontId="79" fillId="0" borderId="0" xfId="0" applyFont="1"/>
    <xf numFmtId="168" fontId="79" fillId="0" borderId="72" xfId="181" applyNumberFormat="1" applyFont="1" applyFill="1" applyBorder="1" applyAlignment="1">
      <alignment horizontal="center"/>
    </xf>
    <xf numFmtId="168" fontId="80" fillId="0" borderId="72" xfId="181" applyNumberFormat="1" applyFont="1" applyFill="1" applyBorder="1" applyAlignment="1">
      <alignment horizontal="center"/>
    </xf>
    <xf numFmtId="0" fontId="80" fillId="0" borderId="0" xfId="0" applyFont="1"/>
    <xf numFmtId="169" fontId="67" fillId="0" borderId="0" xfId="181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 readingOrder="1"/>
    </xf>
    <xf numFmtId="168" fontId="28" fillId="0" borderId="0" xfId="181" applyNumberFormat="1" applyFont="1" applyFill="1" applyBorder="1" applyAlignment="1">
      <alignment horizontal="center" vertical="center"/>
    </xf>
    <xf numFmtId="169" fontId="28" fillId="0" borderId="0" xfId="181" applyNumberFormat="1" applyFont="1" applyAlignment="1">
      <alignment horizontal="center" vertical="center"/>
    </xf>
    <xf numFmtId="169" fontId="61" fillId="0" borderId="0" xfId="181" applyNumberFormat="1" applyFont="1" applyFill="1" applyAlignment="1">
      <alignment horizontal="center"/>
    </xf>
    <xf numFmtId="169" fontId="61" fillId="0" borderId="0" xfId="0" applyNumberFormat="1" applyFont="1"/>
    <xf numFmtId="169" fontId="61" fillId="0" borderId="0" xfId="0" applyNumberFormat="1" applyFont="1" applyFill="1" applyAlignment="1">
      <alignment horizontal="center"/>
    </xf>
    <xf numFmtId="169" fontId="61" fillId="0" borderId="0" xfId="0" applyNumberFormat="1" applyFont="1" applyAlignment="1">
      <alignment horizontal="center"/>
    </xf>
    <xf numFmtId="169" fontId="61" fillId="0" borderId="0" xfId="0" applyNumberFormat="1" applyFont="1" applyFill="1" applyBorder="1" applyAlignment="1">
      <alignment horizontal="center"/>
    </xf>
    <xf numFmtId="169" fontId="61" fillId="0" borderId="0" xfId="0" applyNumberFormat="1" applyFont="1" applyBorder="1" applyAlignment="1">
      <alignment horizontal="center"/>
    </xf>
    <xf numFmtId="0" fontId="81" fillId="0" borderId="0" xfId="0" applyFont="1" applyAlignment="1">
      <alignment horizontal="left" wrapText="1" readingOrder="1"/>
    </xf>
    <xf numFmtId="0" fontId="82" fillId="0" borderId="0" xfId="0" applyFont="1" applyBorder="1"/>
    <xf numFmtId="0" fontId="82" fillId="0" borderId="0" xfId="0" applyFont="1"/>
    <xf numFmtId="172" fontId="82" fillId="0" borderId="0" xfId="0" applyNumberFormat="1" applyFont="1" applyBorder="1"/>
    <xf numFmtId="0" fontId="0" fillId="0" borderId="0" xfId="0" applyAlignment="1">
      <alignment horizontal="left" vertical="center" wrapText="1" readingOrder="1"/>
    </xf>
    <xf numFmtId="167" fontId="82" fillId="0" borderId="0" xfId="181" applyNumberFormat="1" applyFont="1"/>
    <xf numFmtId="0" fontId="83" fillId="0" borderId="0" xfId="0" applyFont="1"/>
    <xf numFmtId="171" fontId="83" fillId="0" borderId="0" xfId="0" applyNumberFormat="1" applyFont="1"/>
    <xf numFmtId="169" fontId="82" fillId="0" borderId="0" xfId="181" applyNumberFormat="1" applyFont="1"/>
    <xf numFmtId="167" fontId="83" fillId="0" borderId="0" xfId="181" applyNumberFormat="1" applyFont="1"/>
    <xf numFmtId="168" fontId="32" fillId="8" borderId="57" xfId="181" applyNumberFormat="1" applyFont="1" applyFill="1" applyBorder="1" applyAlignment="1">
      <alignment horizontal="center" vertical="center" wrapText="1"/>
    </xf>
    <xf numFmtId="168" fontId="32" fillId="8" borderId="51" xfId="181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63" fillId="0" borderId="55" xfId="0" applyFont="1" applyBorder="1" applyAlignment="1">
      <alignment horizontal="right"/>
    </xf>
    <xf numFmtId="0" fontId="64" fillId="8" borderId="56" xfId="0" applyFont="1" applyFill="1" applyBorder="1" applyAlignment="1">
      <alignment horizontal="center" vertical="center" wrapText="1" readingOrder="1"/>
    </xf>
    <xf numFmtId="0" fontId="64" fillId="8" borderId="57" xfId="0" applyFont="1" applyFill="1" applyBorder="1" applyAlignment="1">
      <alignment horizontal="center" vertical="center" wrapText="1" readingOrder="1"/>
    </xf>
    <xf numFmtId="0" fontId="64" fillId="8" borderId="51" xfId="0" applyFont="1" applyFill="1" applyBorder="1" applyAlignment="1">
      <alignment horizontal="center" vertical="center" wrapText="1" readingOrder="1"/>
    </xf>
    <xf numFmtId="168" fontId="32" fillId="8" borderId="52" xfId="181" applyNumberFormat="1" applyFont="1" applyFill="1" applyBorder="1" applyAlignment="1">
      <alignment horizontal="center"/>
    </xf>
    <xf numFmtId="168" fontId="32" fillId="8" borderId="53" xfId="181" applyNumberFormat="1" applyFont="1" applyFill="1" applyBorder="1" applyAlignment="1">
      <alignment horizontal="center"/>
    </xf>
    <xf numFmtId="168" fontId="32" fillId="8" borderId="54" xfId="181" applyNumberFormat="1" applyFont="1" applyFill="1" applyBorder="1" applyAlignment="1">
      <alignment horizontal="center"/>
    </xf>
    <xf numFmtId="0" fontId="32" fillId="8" borderId="56" xfId="181" applyNumberFormat="1" applyFont="1" applyFill="1" applyBorder="1" applyAlignment="1">
      <alignment horizontal="center" vertical="center" wrapText="1"/>
    </xf>
    <xf numFmtId="0" fontId="32" fillId="8" borderId="57" xfId="181" applyNumberFormat="1" applyFont="1" applyFill="1" applyBorder="1" applyAlignment="1">
      <alignment horizontal="center" vertical="center" wrapText="1"/>
    </xf>
    <xf numFmtId="0" fontId="32" fillId="8" borderId="51" xfId="181" applyNumberFormat="1" applyFont="1" applyFill="1" applyBorder="1" applyAlignment="1">
      <alignment horizontal="center" vertical="center" wrapText="1"/>
    </xf>
    <xf numFmtId="4" fontId="53" fillId="7" borderId="55" xfId="0" applyNumberFormat="1" applyFont="1" applyFill="1" applyBorder="1" applyAlignment="1">
      <alignment horizontal="center"/>
    </xf>
    <xf numFmtId="49" fontId="53" fillId="7" borderId="0" xfId="174" applyNumberFormat="1" applyFont="1" applyFill="1" applyAlignment="1" applyProtection="1">
      <alignment horizontal="center"/>
    </xf>
    <xf numFmtId="165" fontId="29" fillId="0" borderId="0" xfId="16" applyNumberFormat="1" applyFont="1" applyFill="1" applyBorder="1" applyAlignment="1" applyProtection="1">
      <alignment horizontal="left" vertical="center"/>
    </xf>
    <xf numFmtId="0" fontId="20" fillId="0" borderId="0" xfId="129" applyNumberFormat="1" applyFont="1" applyFill="1" applyProtection="1">
      <alignment horizontal="center"/>
    </xf>
    <xf numFmtId="49" fontId="20" fillId="7" borderId="50" xfId="135" applyNumberFormat="1" applyFont="1" applyFill="1" applyBorder="1" applyAlignment="1">
      <alignment horizontal="center" wrapText="1"/>
    </xf>
    <xf numFmtId="0" fontId="29" fillId="7" borderId="0" xfId="0" applyFont="1" applyFill="1" applyAlignment="1">
      <alignment horizontal="center" wrapText="1"/>
    </xf>
    <xf numFmtId="0" fontId="20" fillId="7" borderId="0" xfId="0" applyFont="1" applyFill="1" applyAlignment="1">
      <alignment horizontal="center"/>
    </xf>
    <xf numFmtId="0" fontId="28" fillId="7" borderId="0" xfId="0" applyFont="1" applyFill="1" applyAlignment="1">
      <alignment horizontal="left" indent="11"/>
    </xf>
    <xf numFmtId="10" fontId="53" fillId="7" borderId="0" xfId="0" applyNumberFormat="1" applyFont="1" applyFill="1" applyAlignment="1">
      <alignment horizontal="center" wrapText="1"/>
    </xf>
    <xf numFmtId="0" fontId="28" fillId="7" borderId="0" xfId="0" applyFont="1" applyFill="1" applyBorder="1" applyAlignment="1">
      <alignment horizontal="left" indent="11"/>
    </xf>
    <xf numFmtId="49" fontId="27" fillId="0" borderId="50" xfId="110" applyNumberFormat="1" applyFont="1" applyFill="1" applyBorder="1" applyAlignment="1" applyProtection="1">
      <alignment vertical="center" wrapText="1"/>
    </xf>
    <xf numFmtId="49" fontId="27" fillId="0" borderId="50" xfId="110" applyNumberFormat="1" applyFont="1" applyFill="1" applyBorder="1" applyAlignment="1">
      <alignment vertical="center" wrapText="1"/>
    </xf>
    <xf numFmtId="49" fontId="20" fillId="0" borderId="50" xfId="110" applyNumberFormat="1" applyFont="1" applyFill="1" applyBorder="1" applyProtection="1">
      <alignment horizontal="center" vertical="center" wrapText="1"/>
    </xf>
    <xf numFmtId="49" fontId="20" fillId="0" borderId="50" xfId="110" applyNumberFormat="1" applyFont="1" applyFill="1" applyBorder="1">
      <alignment horizontal="center" vertical="center" wrapText="1"/>
    </xf>
    <xf numFmtId="0" fontId="20" fillId="7" borderId="50" xfId="0" applyFont="1" applyFill="1" applyBorder="1" applyAlignment="1" applyProtection="1">
      <alignment horizontal="center"/>
      <protection locked="0"/>
    </xf>
    <xf numFmtId="4" fontId="29" fillId="0" borderId="50" xfId="0" applyNumberFormat="1" applyFont="1" applyFill="1" applyBorder="1" applyAlignment="1">
      <alignment horizontal="center"/>
    </xf>
    <xf numFmtId="0" fontId="20" fillId="0" borderId="50" xfId="0" applyFont="1" applyFill="1" applyBorder="1" applyAlignment="1">
      <alignment horizontal="center"/>
    </xf>
    <xf numFmtId="165" fontId="29" fillId="7" borderId="0" xfId="0" applyNumberFormat="1" applyFont="1" applyFill="1" applyBorder="1" applyAlignment="1" applyProtection="1">
      <alignment horizontal="center" vertical="center"/>
      <protection locked="0"/>
    </xf>
    <xf numFmtId="165" fontId="29" fillId="7" borderId="0" xfId="179" applyNumberFormat="1" applyFont="1" applyFill="1" applyBorder="1" applyAlignment="1" applyProtection="1">
      <alignment horizontal="center" vertical="center"/>
    </xf>
    <xf numFmtId="165" fontId="20" fillId="7" borderId="0" xfId="160" applyNumberFormat="1" applyFont="1" applyFill="1" applyBorder="1" applyAlignment="1" applyProtection="1">
      <alignment horizontal="center" vertical="center"/>
    </xf>
    <xf numFmtId="165" fontId="24" fillId="0" borderId="0" xfId="181" applyNumberFormat="1" applyFont="1" applyFill="1" applyBorder="1" applyAlignment="1">
      <alignment horizontal="center" vertical="center" wrapText="1"/>
    </xf>
    <xf numFmtId="165" fontId="24" fillId="7" borderId="0" xfId="181" applyNumberFormat="1" applyFont="1" applyFill="1" applyBorder="1" applyAlignment="1">
      <alignment horizontal="center" vertical="center" wrapText="1"/>
    </xf>
    <xf numFmtId="165" fontId="14" fillId="7" borderId="56" xfId="181" applyNumberFormat="1" applyFont="1" applyFill="1" applyBorder="1" applyAlignment="1">
      <alignment horizontal="center" vertical="center" wrapText="1"/>
    </xf>
    <xf numFmtId="165" fontId="0" fillId="7" borderId="51" xfId="0" applyNumberFormat="1" applyFill="1" applyBorder="1" applyAlignment="1">
      <alignment horizontal="center" vertical="center" wrapText="1"/>
    </xf>
    <xf numFmtId="165" fontId="37" fillId="7" borderId="51" xfId="0" applyNumberFormat="1" applyFont="1" applyFill="1" applyBorder="1" applyAlignment="1">
      <alignment horizontal="center" vertical="center" wrapText="1"/>
    </xf>
    <xf numFmtId="165" fontId="17" fillId="0" borderId="56" xfId="181" applyNumberFormat="1" applyFont="1" applyFill="1" applyBorder="1" applyAlignment="1">
      <alignment horizontal="center" vertical="center" wrapText="1"/>
    </xf>
    <xf numFmtId="165" fontId="17" fillId="0" borderId="51" xfId="181" applyNumberFormat="1" applyFont="1" applyFill="1" applyBorder="1" applyAlignment="1">
      <alignment horizontal="center" vertical="center" wrapText="1"/>
    </xf>
    <xf numFmtId="165" fontId="16" fillId="0" borderId="57" xfId="181" applyNumberFormat="1" applyFont="1" applyFill="1" applyBorder="1" applyAlignment="1">
      <alignment horizontal="center" vertical="center" wrapText="1"/>
    </xf>
    <xf numFmtId="165" fontId="0" fillId="0" borderId="51" xfId="0" applyNumberFormat="1" applyFill="1" applyBorder="1" applyAlignment="1">
      <alignment horizontal="center" vertical="center" wrapText="1"/>
    </xf>
    <xf numFmtId="165" fontId="16" fillId="7" borderId="50" xfId="0" applyNumberFormat="1" applyFont="1" applyFill="1" applyBorder="1" applyAlignment="1">
      <alignment horizontal="center"/>
    </xf>
    <xf numFmtId="165" fontId="19" fillId="7" borderId="55" xfId="0" applyNumberFormat="1" applyFont="1" applyFill="1" applyBorder="1" applyAlignment="1">
      <alignment horizontal="center"/>
    </xf>
    <xf numFmtId="165" fontId="50" fillId="7" borderId="52" xfId="0" applyNumberFormat="1" applyFont="1" applyFill="1" applyBorder="1" applyAlignment="1">
      <alignment horizontal="center"/>
    </xf>
    <xf numFmtId="165" fontId="50" fillId="7" borderId="53" xfId="0" applyNumberFormat="1" applyFont="1" applyFill="1" applyBorder="1" applyAlignment="1">
      <alignment horizontal="center"/>
    </xf>
    <xf numFmtId="165" fontId="50" fillId="7" borderId="54" xfId="0" applyNumberFormat="1" applyFont="1" applyFill="1" applyBorder="1" applyAlignment="1">
      <alignment horizontal="center"/>
    </xf>
    <xf numFmtId="165" fontId="16" fillId="7" borderId="52" xfId="0" applyNumberFormat="1" applyFont="1" applyFill="1" applyBorder="1" applyAlignment="1">
      <alignment horizontal="center"/>
    </xf>
    <xf numFmtId="165" fontId="16" fillId="7" borderId="53" xfId="0" applyNumberFormat="1" applyFont="1" applyFill="1" applyBorder="1" applyAlignment="1">
      <alignment horizontal="center"/>
    </xf>
    <xf numFmtId="165" fontId="16" fillId="7" borderId="54" xfId="0" applyNumberFormat="1" applyFont="1" applyFill="1" applyBorder="1" applyAlignment="1">
      <alignment horizontal="center"/>
    </xf>
    <xf numFmtId="165" fontId="23" fillId="0" borderId="0" xfId="0" applyNumberFormat="1" applyFont="1" applyFill="1" applyBorder="1" applyAlignment="1">
      <alignment horizontal="center"/>
    </xf>
    <xf numFmtId="165" fontId="0" fillId="0" borderId="0" xfId="0" applyNumberFormat="1" applyFill="1" applyBorder="1" applyAlignment="1"/>
    <xf numFmtId="165" fontId="17" fillId="0" borderId="52" xfId="0" applyNumberFormat="1" applyFont="1" applyFill="1" applyBorder="1" applyAlignment="1">
      <alignment horizontal="center" vertical="center" wrapText="1"/>
    </xf>
    <xf numFmtId="165" fontId="17" fillId="0" borderId="54" xfId="0" applyNumberFormat="1" applyFont="1" applyFill="1" applyBorder="1" applyAlignment="1">
      <alignment horizontal="center" vertical="center" wrapText="1"/>
    </xf>
    <xf numFmtId="3" fontId="17" fillId="0" borderId="52" xfId="0" applyNumberFormat="1" applyFont="1" applyFill="1" applyBorder="1" applyAlignment="1">
      <alignment horizontal="center" vertical="center" wrapText="1"/>
    </xf>
    <xf numFmtId="3" fontId="17" fillId="0" borderId="54" xfId="0" applyNumberFormat="1" applyFont="1" applyFill="1" applyBorder="1" applyAlignment="1">
      <alignment horizontal="center" vertical="center" wrapText="1"/>
    </xf>
    <xf numFmtId="165" fontId="0" fillId="0" borderId="52" xfId="0" applyNumberFormat="1" applyFill="1" applyBorder="1" applyAlignment="1">
      <alignment vertical="top"/>
    </xf>
    <xf numFmtId="0" fontId="0" fillId="0" borderId="54" xfId="0" applyBorder="1" applyAlignment="1"/>
    <xf numFmtId="165" fontId="15" fillId="0" borderId="52" xfId="0" applyNumberFormat="1" applyFont="1" applyFill="1" applyBorder="1" applyAlignment="1">
      <alignment horizontal="justify" vertical="center" wrapText="1"/>
    </xf>
    <xf numFmtId="0" fontId="60" fillId="0" borderId="54" xfId="0" applyFont="1" applyBorder="1" applyAlignment="1">
      <alignment vertical="center" wrapText="1"/>
    </xf>
  </cellXfs>
  <cellStyles count="383">
    <cellStyle name="br" xfId="1"/>
    <cellStyle name="br 2" xfId="358"/>
    <cellStyle name="col" xfId="2"/>
    <cellStyle name="col 2" xfId="357"/>
    <cellStyle name="style0" xfId="3"/>
    <cellStyle name="style0 2" xfId="359"/>
    <cellStyle name="td" xfId="4"/>
    <cellStyle name="td 2" xfId="360"/>
    <cellStyle name="tr" xfId="5"/>
    <cellStyle name="tr 2" xfId="356"/>
    <cellStyle name="xl100" xfId="6"/>
    <cellStyle name="xl100 2" xfId="257"/>
    <cellStyle name="xl101" xfId="7"/>
    <cellStyle name="xl101 2" xfId="268"/>
    <cellStyle name="xl102" xfId="8"/>
    <cellStyle name="xl102 2" xfId="243"/>
    <cellStyle name="xl103" xfId="9"/>
    <cellStyle name="xl103 2" xfId="250"/>
    <cellStyle name="xl104" xfId="10"/>
    <cellStyle name="xl104 2" xfId="264"/>
    <cellStyle name="xl105" xfId="11"/>
    <cellStyle name="xl105 2" xfId="258"/>
    <cellStyle name="xl106" xfId="12"/>
    <cellStyle name="xl106 2" xfId="246"/>
    <cellStyle name="xl107" xfId="13"/>
    <cellStyle name="xl107 2" xfId="251"/>
    <cellStyle name="xl108" xfId="14"/>
    <cellStyle name="xl108 2" xfId="265"/>
    <cellStyle name="xl109" xfId="15"/>
    <cellStyle name="xl109 2" xfId="244"/>
    <cellStyle name="xl110" xfId="16"/>
    <cellStyle name="xl110 2" xfId="372"/>
    <cellStyle name="xl111" xfId="17"/>
    <cellStyle name="xl111 2" xfId="252"/>
    <cellStyle name="xl112" xfId="18"/>
    <cellStyle name="xl112 2" xfId="255"/>
    <cellStyle name="xl113" xfId="19"/>
    <cellStyle name="xl113 2" xfId="373"/>
    <cellStyle name="xl114" xfId="20"/>
    <cellStyle name="xl114 2" xfId="266"/>
    <cellStyle name="xl115" xfId="21"/>
    <cellStyle name="xl115 2" xfId="374"/>
    <cellStyle name="xl116" xfId="22"/>
    <cellStyle name="xl116 2" xfId="375"/>
    <cellStyle name="xl117" xfId="23"/>
    <cellStyle name="xl117 2" xfId="376"/>
    <cellStyle name="xl118" xfId="24"/>
    <cellStyle name="xl118 2" xfId="377"/>
    <cellStyle name="xl119" xfId="25"/>
    <cellStyle name="xl119 2" xfId="253"/>
    <cellStyle name="xl120" xfId="26"/>
    <cellStyle name="xl120 2" xfId="267"/>
    <cellStyle name="xl121" xfId="27"/>
    <cellStyle name="xl121 2" xfId="259"/>
    <cellStyle name="xl122" xfId="28"/>
    <cellStyle name="xl122 2" xfId="378"/>
    <cellStyle name="xl123" xfId="29"/>
    <cellStyle name="xl123 2" xfId="269"/>
    <cellStyle name="xl124" xfId="30"/>
    <cellStyle name="xl124 2" xfId="247"/>
    <cellStyle name="xl125" xfId="31"/>
    <cellStyle name="xl125 2" xfId="248"/>
    <cellStyle name="xl126" xfId="32"/>
    <cellStyle name="xl126 2" xfId="271"/>
    <cellStyle name="xl127" xfId="33"/>
    <cellStyle name="xl127 2" xfId="272"/>
    <cellStyle name="xl128" xfId="34"/>
    <cellStyle name="xl128 2" xfId="274"/>
    <cellStyle name="xl129" xfId="35"/>
    <cellStyle name="xl129 2" xfId="278"/>
    <cellStyle name="xl130" xfId="36"/>
    <cellStyle name="xl130 2" xfId="281"/>
    <cellStyle name="xl131" xfId="37"/>
    <cellStyle name="xl131 2" xfId="379"/>
    <cellStyle name="xl132" xfId="38"/>
    <cellStyle name="xl132 2" xfId="283"/>
    <cellStyle name="xl133" xfId="39"/>
    <cellStyle name="xl133 2" xfId="270"/>
    <cellStyle name="xl134" xfId="40"/>
    <cellStyle name="xl134 2" xfId="273"/>
    <cellStyle name="xl135" xfId="41"/>
    <cellStyle name="xl135 2" xfId="279"/>
    <cellStyle name="xl136" xfId="42"/>
    <cellStyle name="xl136 2" xfId="284"/>
    <cellStyle name="xl137" xfId="43"/>
    <cellStyle name="xl137 2" xfId="380"/>
    <cellStyle name="xl138" xfId="44"/>
    <cellStyle name="xl138 2" xfId="285"/>
    <cellStyle name="xl139" xfId="45"/>
    <cellStyle name="xl139 2" xfId="275"/>
    <cellStyle name="xl140" xfId="46"/>
    <cellStyle name="xl140 2" xfId="280"/>
    <cellStyle name="xl141" xfId="47"/>
    <cellStyle name="xl141 2" xfId="282"/>
    <cellStyle name="xl142" xfId="48"/>
    <cellStyle name="xl142 2" xfId="381"/>
    <cellStyle name="xl143" xfId="49"/>
    <cellStyle name="xl143 2" xfId="286"/>
    <cellStyle name="xl144" xfId="50"/>
    <cellStyle name="xl144 2" xfId="382"/>
    <cellStyle name="xl145" xfId="51"/>
    <cellStyle name="xl145 2" xfId="276"/>
    <cellStyle name="xl146" xfId="52"/>
    <cellStyle name="xl146 2" xfId="277"/>
    <cellStyle name="xl147" xfId="53"/>
    <cellStyle name="xl147 2" xfId="287"/>
    <cellStyle name="xl148" xfId="54"/>
    <cellStyle name="xl148 2" xfId="311"/>
    <cellStyle name="xl149" xfId="55"/>
    <cellStyle name="xl149 2" xfId="315"/>
    <cellStyle name="xl150" xfId="56"/>
    <cellStyle name="xl150 2" xfId="319"/>
    <cellStyle name="xl151" xfId="57"/>
    <cellStyle name="xl151 2" xfId="325"/>
    <cellStyle name="xl152" xfId="58"/>
    <cellStyle name="xl152 2" xfId="326"/>
    <cellStyle name="xl153" xfId="59"/>
    <cellStyle name="xl153 2" xfId="327"/>
    <cellStyle name="xl154" xfId="60"/>
    <cellStyle name="xl154 2" xfId="329"/>
    <cellStyle name="xl155" xfId="61"/>
    <cellStyle name="xl155 2" xfId="352"/>
    <cellStyle name="xl156" xfId="62"/>
    <cellStyle name="xl156 2" xfId="353"/>
    <cellStyle name="xl157" xfId="63"/>
    <cellStyle name="xl157 2" xfId="354"/>
    <cellStyle name="xl158" xfId="64"/>
    <cellStyle name="xl158 2" xfId="288"/>
    <cellStyle name="xl159" xfId="65"/>
    <cellStyle name="xl159 2" xfId="293"/>
    <cellStyle name="xl160" xfId="66"/>
    <cellStyle name="xl160 2" xfId="295"/>
    <cellStyle name="xl161" xfId="67"/>
    <cellStyle name="xl161 2" xfId="297"/>
    <cellStyle name="xl162" xfId="68"/>
    <cellStyle name="xl162 2" xfId="302"/>
    <cellStyle name="xl163" xfId="69"/>
    <cellStyle name="xl163 2" xfId="304"/>
    <cellStyle name="xl164" xfId="70"/>
    <cellStyle name="xl164 2" xfId="306"/>
    <cellStyle name="xl165" xfId="71"/>
    <cellStyle name="xl165 2" xfId="307"/>
    <cellStyle name="xl166" xfId="72"/>
    <cellStyle name="xl166 2" xfId="312"/>
    <cellStyle name="xl167" xfId="73"/>
    <cellStyle name="xl167 2" xfId="316"/>
    <cellStyle name="xl168" xfId="74"/>
    <cellStyle name="xl168 2" xfId="320"/>
    <cellStyle name="xl169" xfId="75"/>
    <cellStyle name="xl169 2" xfId="328"/>
    <cellStyle name="xl170" xfId="76"/>
    <cellStyle name="xl170 2" xfId="331"/>
    <cellStyle name="xl171" xfId="77"/>
    <cellStyle name="xl171 2" xfId="335"/>
    <cellStyle name="xl172" xfId="78"/>
    <cellStyle name="xl172 2" xfId="339"/>
    <cellStyle name="xl173" xfId="79"/>
    <cellStyle name="xl173 2" xfId="343"/>
    <cellStyle name="xl174" xfId="80"/>
    <cellStyle name="xl174 2" xfId="294"/>
    <cellStyle name="xl175" xfId="81"/>
    <cellStyle name="xl175 2" xfId="296"/>
    <cellStyle name="xl176" xfId="82"/>
    <cellStyle name="xl176 2" xfId="298"/>
    <cellStyle name="xl177" xfId="83"/>
    <cellStyle name="xl177 2" xfId="303"/>
    <cellStyle name="xl178" xfId="84"/>
    <cellStyle name="xl178 2" xfId="305"/>
    <cellStyle name="xl179" xfId="85"/>
    <cellStyle name="xl179 2" xfId="308"/>
    <cellStyle name="xl180" xfId="86"/>
    <cellStyle name="xl180 2" xfId="313"/>
    <cellStyle name="xl181" xfId="87"/>
    <cellStyle name="xl181 2" xfId="317"/>
    <cellStyle name="xl182" xfId="88"/>
    <cellStyle name="xl182 2" xfId="321"/>
    <cellStyle name="xl183" xfId="89"/>
    <cellStyle name="xl183 2" xfId="323"/>
    <cellStyle name="xl184" xfId="90"/>
    <cellStyle name="xl184 2" xfId="330"/>
    <cellStyle name="xl185" xfId="91"/>
    <cellStyle name="xl185 2" xfId="332"/>
    <cellStyle name="xl186" xfId="92"/>
    <cellStyle name="xl186 2" xfId="333"/>
    <cellStyle name="xl187" xfId="93"/>
    <cellStyle name="xl187 2" xfId="334"/>
    <cellStyle name="xl188" xfId="94"/>
    <cellStyle name="xl188 2" xfId="336"/>
    <cellStyle name="xl189" xfId="95"/>
    <cellStyle name="xl189 2" xfId="337"/>
    <cellStyle name="xl190" xfId="96"/>
    <cellStyle name="xl190 2" xfId="338"/>
    <cellStyle name="xl191" xfId="97"/>
    <cellStyle name="xl191 2" xfId="340"/>
    <cellStyle name="xl192" xfId="98"/>
    <cellStyle name="xl192 2" xfId="341"/>
    <cellStyle name="xl193" xfId="99"/>
    <cellStyle name="xl193 2" xfId="342"/>
    <cellStyle name="xl194" xfId="100"/>
    <cellStyle name="xl194 2" xfId="344"/>
    <cellStyle name="xl195" xfId="101"/>
    <cellStyle name="xl195 2" xfId="345"/>
    <cellStyle name="xl196" xfId="348"/>
    <cellStyle name="xl197" xfId="350"/>
    <cellStyle name="xl198" xfId="351"/>
    <cellStyle name="xl199" xfId="289"/>
    <cellStyle name="xl200" xfId="291"/>
    <cellStyle name="xl201" xfId="299"/>
    <cellStyle name="xl202" xfId="309"/>
    <cellStyle name="xl203" xfId="314"/>
    <cellStyle name="xl204" xfId="318"/>
    <cellStyle name="xl205" xfId="322"/>
    <cellStyle name="xl206" xfId="355"/>
    <cellStyle name="xl207" xfId="292"/>
    <cellStyle name="xl208" xfId="346"/>
    <cellStyle name="xl209" xfId="349"/>
    <cellStyle name="xl21" xfId="102"/>
    <cellStyle name="xl21 2" xfId="361"/>
    <cellStyle name="xl210" xfId="347"/>
    <cellStyle name="xl211" xfId="300"/>
    <cellStyle name="xl212" xfId="290"/>
    <cellStyle name="xl213" xfId="301"/>
    <cellStyle name="xl214" xfId="310"/>
    <cellStyle name="xl215" xfId="324"/>
    <cellStyle name="xl22" xfId="103"/>
    <cellStyle name="xl22 2" xfId="183"/>
    <cellStyle name="xl23" xfId="104"/>
    <cellStyle name="xl23 2" xfId="190"/>
    <cellStyle name="xl24" xfId="105"/>
    <cellStyle name="xl24 2" xfId="194"/>
    <cellStyle name="xl25" xfId="106"/>
    <cellStyle name="xl25 2" xfId="201"/>
    <cellStyle name="xl26" xfId="107"/>
    <cellStyle name="xl26 2" xfId="216"/>
    <cellStyle name="xl27" xfId="108"/>
    <cellStyle name="xl27 2" xfId="188"/>
    <cellStyle name="xl28" xfId="109"/>
    <cellStyle name="xl28 2" xfId="362"/>
    <cellStyle name="xl29" xfId="110"/>
    <cellStyle name="xl29 2" xfId="218"/>
    <cellStyle name="xl30" xfId="111"/>
    <cellStyle name="xl30 2" xfId="220"/>
    <cellStyle name="xl31" xfId="112"/>
    <cellStyle name="xl31 2" xfId="363"/>
    <cellStyle name="xl32" xfId="113"/>
    <cellStyle name="xl32 2" xfId="222"/>
    <cellStyle name="xl33" xfId="114"/>
    <cellStyle name="xl33 2" xfId="228"/>
    <cellStyle name="xl34" xfId="115"/>
    <cellStyle name="xl34 2" xfId="233"/>
    <cellStyle name="xl35" xfId="116"/>
    <cellStyle name="xl35 2" xfId="364"/>
    <cellStyle name="xl36" xfId="117"/>
    <cellStyle name="xl36 2" xfId="184"/>
    <cellStyle name="xl37" xfId="118"/>
    <cellStyle name="xl37 2" xfId="195"/>
    <cellStyle name="xl38" xfId="119"/>
    <cellStyle name="xl38 2" xfId="208"/>
    <cellStyle name="xl39" xfId="120"/>
    <cellStyle name="xl39 2" xfId="210"/>
    <cellStyle name="xl40" xfId="121"/>
    <cellStyle name="xl40 2" xfId="212"/>
    <cellStyle name="xl41" xfId="122"/>
    <cellStyle name="xl41 2" xfId="365"/>
    <cellStyle name="xl42" xfId="123"/>
    <cellStyle name="xl42 2" xfId="223"/>
    <cellStyle name="xl43" xfId="124"/>
    <cellStyle name="xl43 2" xfId="229"/>
    <cellStyle name="xl44" xfId="125"/>
    <cellStyle name="xl44 2" xfId="234"/>
    <cellStyle name="xl45" xfId="126"/>
    <cellStyle name="xl45 2" xfId="366"/>
    <cellStyle name="xl46" xfId="127"/>
    <cellStyle name="xl46 2" xfId="237"/>
    <cellStyle name="xl47" xfId="128"/>
    <cellStyle name="xl47 2" xfId="202"/>
    <cellStyle name="xl48" xfId="129"/>
    <cellStyle name="xl48 2" xfId="213"/>
    <cellStyle name="xl49" xfId="130"/>
    <cellStyle name="xl49 2" xfId="205"/>
    <cellStyle name="xl50" xfId="131"/>
    <cellStyle name="xl50 2" xfId="224"/>
    <cellStyle name="xl51" xfId="132"/>
    <cellStyle name="xl51 2" xfId="230"/>
    <cellStyle name="xl52" xfId="133"/>
    <cellStyle name="xl52 2" xfId="235"/>
    <cellStyle name="xl53" xfId="134"/>
    <cellStyle name="xl53 2" xfId="219"/>
    <cellStyle name="xl54" xfId="135"/>
    <cellStyle name="xl54 2" xfId="221"/>
    <cellStyle name="xl55" xfId="136"/>
    <cellStyle name="xl55 2" xfId="367"/>
    <cellStyle name="xl56" xfId="137"/>
    <cellStyle name="xl56 2" xfId="225"/>
    <cellStyle name="xl57" xfId="138"/>
    <cellStyle name="xl57 2" xfId="238"/>
    <cellStyle name="xl58" xfId="139"/>
    <cellStyle name="xl58 2" xfId="240"/>
    <cellStyle name="xl59" xfId="140"/>
    <cellStyle name="xl59 2" xfId="185"/>
    <cellStyle name="xl60" xfId="141"/>
    <cellStyle name="xl60 2" xfId="191"/>
    <cellStyle name="xl61" xfId="142"/>
    <cellStyle name="xl61 2" xfId="196"/>
    <cellStyle name="xl62" xfId="143"/>
    <cellStyle name="xl62 2" xfId="203"/>
    <cellStyle name="xl63" xfId="144"/>
    <cellStyle name="xl63 2" xfId="186"/>
    <cellStyle name="xl64" xfId="145"/>
    <cellStyle name="xl64 2" xfId="192"/>
    <cellStyle name="xl65" xfId="146"/>
    <cellStyle name="xl65 2" xfId="197"/>
    <cellStyle name="xl66" xfId="147"/>
    <cellStyle name="xl66 2" xfId="204"/>
    <cellStyle name="xl67" xfId="148"/>
    <cellStyle name="xl67 2" xfId="207"/>
    <cellStyle name="xl68" xfId="149"/>
    <cellStyle name="xl68 2" xfId="209"/>
    <cellStyle name="xl69" xfId="150"/>
    <cellStyle name="xl69 2" xfId="211"/>
    <cellStyle name="xl70" xfId="151"/>
    <cellStyle name="xl70 2" xfId="214"/>
    <cellStyle name="xl71" xfId="152"/>
    <cellStyle name="xl71 2" xfId="215"/>
    <cellStyle name="xl72" xfId="153"/>
    <cellStyle name="xl72 2" xfId="217"/>
    <cellStyle name="xl73" xfId="154"/>
    <cellStyle name="xl73 2" xfId="187"/>
    <cellStyle name="xl74" xfId="155"/>
    <cellStyle name="xl74 2" xfId="193"/>
    <cellStyle name="xl75" xfId="156"/>
    <cellStyle name="xl75 2" xfId="198"/>
    <cellStyle name="xl76" xfId="157"/>
    <cellStyle name="xl76 2" xfId="226"/>
    <cellStyle name="xl77" xfId="158"/>
    <cellStyle name="xl77 2" xfId="231"/>
    <cellStyle name="xl78" xfId="159"/>
    <cellStyle name="xl78 2" xfId="368"/>
    <cellStyle name="xl79" xfId="160"/>
    <cellStyle name="xl79 2" xfId="227"/>
    <cellStyle name="xl80" xfId="161"/>
    <cellStyle name="xl80 2" xfId="232"/>
    <cellStyle name="xl81" xfId="162"/>
    <cellStyle name="xl81 2" xfId="369"/>
    <cellStyle name="xl82" xfId="163"/>
    <cellStyle name="xl82 2" xfId="236"/>
    <cellStyle name="xl83" xfId="164"/>
    <cellStyle name="xl83 2" xfId="370"/>
    <cellStyle name="xl84" xfId="165"/>
    <cellStyle name="xl84 2" xfId="239"/>
    <cellStyle name="xl85" xfId="166"/>
    <cellStyle name="xl85 2" xfId="189"/>
    <cellStyle name="xl86" xfId="167"/>
    <cellStyle name="xl86 2" xfId="199"/>
    <cellStyle name="xl87" xfId="168"/>
    <cellStyle name="xl87 2" xfId="206"/>
    <cellStyle name="xl88" xfId="169"/>
    <cellStyle name="xl88 2" xfId="200"/>
    <cellStyle name="xl89" xfId="170"/>
    <cellStyle name="xl89 2" xfId="241"/>
    <cellStyle name="xl90" xfId="171"/>
    <cellStyle name="xl90 2" xfId="245"/>
    <cellStyle name="xl91" xfId="172"/>
    <cellStyle name="xl91 2" xfId="249"/>
    <cellStyle name="xl92" xfId="173"/>
    <cellStyle name="xl92 2" xfId="260"/>
    <cellStyle name="xl93" xfId="174"/>
    <cellStyle name="xl93 2" xfId="262"/>
    <cellStyle name="xl94" xfId="175"/>
    <cellStyle name="xl94 2" xfId="256"/>
    <cellStyle name="xl95" xfId="176"/>
    <cellStyle name="xl95 2" xfId="242"/>
    <cellStyle name="xl96" xfId="177"/>
    <cellStyle name="xl96 2" xfId="254"/>
    <cellStyle name="xl97" xfId="178"/>
    <cellStyle name="xl97 2" xfId="261"/>
    <cellStyle name="xl98" xfId="179"/>
    <cellStyle name="xl98 2" xfId="263"/>
    <cellStyle name="xl99" xfId="180"/>
    <cellStyle name="xl99 2" xfId="371"/>
    <cellStyle name="Обычный" xfId="0" builtinId="0"/>
    <cellStyle name="Процентный" xfId="182" builtinId="5"/>
    <cellStyle name="Финансовый" xfId="181" builtinId="3"/>
  </cellStyles>
  <dxfs count="0"/>
  <tableStyles count="0"/>
  <colors>
    <mruColors>
      <color rgb="FF99FFCC"/>
      <color rgb="FF66FF99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06"/>
  <sheetViews>
    <sheetView tabSelected="1" workbookViewId="0">
      <selection activeCell="F84" sqref="F84"/>
    </sheetView>
  </sheetViews>
  <sheetFormatPr defaultRowHeight="15"/>
  <cols>
    <col min="1" max="1" width="36" style="171" customWidth="1"/>
    <col min="2" max="2" width="20" style="172" customWidth="1"/>
    <col min="3" max="3" width="12.5703125" style="172" customWidth="1"/>
    <col min="4" max="5" width="9.140625" style="173"/>
    <col min="6" max="6" width="13.5703125" style="174" customWidth="1"/>
    <col min="7" max="7" width="12.5703125" style="174" customWidth="1"/>
    <col min="8" max="9" width="9.140625" style="173"/>
    <col min="10" max="10" width="11.7109375" style="174" customWidth="1"/>
    <col min="11" max="11" width="11.5703125" style="174" customWidth="1"/>
    <col min="12" max="12" width="9.140625" style="175"/>
    <col min="13" max="13" width="9.140625" style="176"/>
    <col min="14" max="16384" width="9.140625" style="177"/>
  </cols>
  <sheetData>
    <row r="2" spans="1:13" ht="15.75">
      <c r="A2" s="314" t="s">
        <v>261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</row>
    <row r="3" spans="1:13" ht="15.75">
      <c r="A3" s="314" t="s">
        <v>262</v>
      </c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</row>
    <row r="4" spans="1:13">
      <c r="B4" s="176"/>
      <c r="C4" s="176"/>
      <c r="D4" s="176"/>
      <c r="E4" s="176"/>
      <c r="F4" s="178"/>
      <c r="G4" s="178"/>
      <c r="H4" s="176"/>
      <c r="I4" s="176"/>
      <c r="J4" s="178"/>
      <c r="K4" s="178"/>
      <c r="L4" s="178"/>
    </row>
    <row r="5" spans="1:13">
      <c r="A5" s="315" t="s">
        <v>263</v>
      </c>
      <c r="B5" s="315"/>
      <c r="C5" s="315"/>
      <c r="D5" s="315"/>
      <c r="E5" s="315"/>
      <c r="F5" s="315"/>
      <c r="G5" s="315"/>
      <c r="H5" s="315"/>
      <c r="I5" s="315"/>
      <c r="J5" s="315"/>
      <c r="K5" s="315"/>
      <c r="L5" s="315"/>
      <c r="M5" s="315"/>
    </row>
    <row r="6" spans="1:13" s="179" customFormat="1" ht="12.75">
      <c r="A6" s="316" t="s">
        <v>264</v>
      </c>
      <c r="B6" s="319" t="s">
        <v>265</v>
      </c>
      <c r="C6" s="320"/>
      <c r="D6" s="320"/>
      <c r="E6" s="321"/>
      <c r="F6" s="319" t="s">
        <v>266</v>
      </c>
      <c r="G6" s="320"/>
      <c r="H6" s="320"/>
      <c r="I6" s="321"/>
      <c r="J6" s="319" t="s">
        <v>267</v>
      </c>
      <c r="K6" s="320"/>
      <c r="L6" s="320"/>
      <c r="M6" s="321"/>
    </row>
    <row r="7" spans="1:13" s="179" customFormat="1" ht="12.75">
      <c r="A7" s="317"/>
      <c r="B7" s="322" t="s">
        <v>268</v>
      </c>
      <c r="C7" s="180" t="s">
        <v>269</v>
      </c>
      <c r="D7" s="181" t="s">
        <v>270</v>
      </c>
      <c r="E7" s="182" t="s">
        <v>271</v>
      </c>
      <c r="F7" s="322" t="s">
        <v>268</v>
      </c>
      <c r="G7" s="180" t="s">
        <v>269</v>
      </c>
      <c r="H7" s="181" t="s">
        <v>270</v>
      </c>
      <c r="I7" s="182" t="s">
        <v>271</v>
      </c>
      <c r="J7" s="322" t="s">
        <v>268</v>
      </c>
      <c r="K7" s="180" t="s">
        <v>269</v>
      </c>
      <c r="L7" s="183" t="s">
        <v>270</v>
      </c>
      <c r="M7" s="182" t="s">
        <v>271</v>
      </c>
    </row>
    <row r="8" spans="1:13" s="179" customFormat="1" ht="12.75">
      <c r="A8" s="317"/>
      <c r="B8" s="323"/>
      <c r="C8" s="312" t="s">
        <v>272</v>
      </c>
      <c r="D8" s="184" t="s">
        <v>273</v>
      </c>
      <c r="E8" s="185" t="s">
        <v>274</v>
      </c>
      <c r="F8" s="323"/>
      <c r="G8" s="312" t="s">
        <v>272</v>
      </c>
      <c r="H8" s="184" t="s">
        <v>273</v>
      </c>
      <c r="I8" s="185" t="s">
        <v>274</v>
      </c>
      <c r="J8" s="323"/>
      <c r="K8" s="312" t="s">
        <v>272</v>
      </c>
      <c r="L8" s="186" t="s">
        <v>273</v>
      </c>
      <c r="M8" s="185" t="s">
        <v>274</v>
      </c>
    </row>
    <row r="9" spans="1:13" s="179" customFormat="1" ht="12.75">
      <c r="A9" s="318"/>
      <c r="B9" s="324"/>
      <c r="C9" s="313"/>
      <c r="D9" s="184" t="s">
        <v>275</v>
      </c>
      <c r="E9" s="187" t="s">
        <v>276</v>
      </c>
      <c r="F9" s="324"/>
      <c r="G9" s="313"/>
      <c r="H9" s="184" t="s">
        <v>275</v>
      </c>
      <c r="I9" s="187" t="s">
        <v>276</v>
      </c>
      <c r="J9" s="324"/>
      <c r="K9" s="313"/>
      <c r="L9" s="188" t="s">
        <v>275</v>
      </c>
      <c r="M9" s="187" t="s">
        <v>276</v>
      </c>
    </row>
    <row r="10" spans="1:13" s="193" customFormat="1" ht="11.25">
      <c r="A10" s="189">
        <v>1</v>
      </c>
      <c r="B10" s="190">
        <v>2</v>
      </c>
      <c r="C10" s="191">
        <v>3</v>
      </c>
      <c r="D10" s="191">
        <v>4</v>
      </c>
      <c r="E10" s="191">
        <v>5</v>
      </c>
      <c r="F10" s="192">
        <v>6</v>
      </c>
      <c r="G10" s="192">
        <v>7</v>
      </c>
      <c r="H10" s="192">
        <v>8</v>
      </c>
      <c r="I10" s="192">
        <v>9</v>
      </c>
      <c r="J10" s="192">
        <v>10</v>
      </c>
      <c r="K10" s="192">
        <v>11</v>
      </c>
      <c r="L10" s="192">
        <v>12</v>
      </c>
      <c r="M10" s="192">
        <v>13</v>
      </c>
    </row>
    <row r="11" spans="1:13" s="193" customFormat="1" ht="15.75">
      <c r="A11" s="194" t="s">
        <v>277</v>
      </c>
      <c r="B11" s="195">
        <f>B14+B16+B17+B22+B25+B26</f>
        <v>700889.4</v>
      </c>
      <c r="C11" s="195">
        <f>C14+C16+C17+C22+C25+C26</f>
        <v>103524.9</v>
      </c>
      <c r="D11" s="196">
        <f>C11/B11*100</f>
        <v>14.770504447634675</v>
      </c>
      <c r="E11" s="196">
        <f>C11/C13*100</f>
        <v>84.896766580204869</v>
      </c>
      <c r="F11" s="195">
        <f>F14+F16+F17+F22+F25+F26</f>
        <v>472567.39999999997</v>
      </c>
      <c r="G11" s="195">
        <f>G14+G16+G17+G22+G25+G26</f>
        <v>68129.900000000009</v>
      </c>
      <c r="H11" s="196">
        <f>G11/F11*100</f>
        <v>14.41696993910287</v>
      </c>
      <c r="I11" s="196">
        <f>G11/G13*100</f>
        <v>82.752719256159708</v>
      </c>
      <c r="J11" s="195">
        <f>J14+J16+J17+J22+J25+J26</f>
        <v>228322</v>
      </c>
      <c r="K11" s="195">
        <f>K14+K16+K17+K22+K25+K26</f>
        <v>35395</v>
      </c>
      <c r="L11" s="196">
        <f t="shared" ref="L11:L18" si="0">K11/J11*100</f>
        <v>15.502229307732062</v>
      </c>
      <c r="M11" s="196">
        <f>K11/K13*100</f>
        <v>89.352882668645805</v>
      </c>
    </row>
    <row r="12" spans="1:13" s="193" customFormat="1" ht="15.75">
      <c r="A12" s="194" t="s">
        <v>278</v>
      </c>
      <c r="B12" s="195">
        <f>B27+B28+B35+B38+B39+B40</f>
        <v>85909.099999999991</v>
      </c>
      <c r="C12" s="195">
        <f>C27+C28+C35+C38+C39+C40</f>
        <v>18417.199999999997</v>
      </c>
      <c r="D12" s="196">
        <f>C12/B12*100</f>
        <v>21.438008313438274</v>
      </c>
      <c r="E12" s="196">
        <f>C12/C13*100</f>
        <v>15.103233419795131</v>
      </c>
      <c r="F12" s="195">
        <f>F27+F28+F35+F38+F39+F40</f>
        <v>71831.199999999997</v>
      </c>
      <c r="G12" s="195">
        <f>G27+G28+G35+G38+G39+G40</f>
        <v>14199.6</v>
      </c>
      <c r="H12" s="196">
        <f>G12/F12*100</f>
        <v>19.768011671808353</v>
      </c>
      <c r="I12" s="196">
        <f>G12/G13*100</f>
        <v>17.247280743840303</v>
      </c>
      <c r="J12" s="195">
        <f>J27+J28+J35+J38+J39+J40</f>
        <v>14081.7</v>
      </c>
      <c r="K12" s="195">
        <f>K27+K28+K35+K38+K39+K40</f>
        <v>4217.6000000000004</v>
      </c>
      <c r="L12" s="196">
        <f t="shared" si="0"/>
        <v>29.950929220193583</v>
      </c>
      <c r="M12" s="196">
        <f>K12/K13*100</f>
        <v>10.647117331354163</v>
      </c>
    </row>
    <row r="13" spans="1:13" s="200" customFormat="1" ht="15.75">
      <c r="A13" s="197" t="s">
        <v>279</v>
      </c>
      <c r="B13" s="198">
        <f>B14+B16+B17+B22+B25+B26+B27+B28+B35+B38+B39+B40</f>
        <v>786798.5</v>
      </c>
      <c r="C13" s="198">
        <f>C14+C16+C17+C22+C25+C26+C27+C28+C35+C38+C39+C40</f>
        <v>121942.09999999999</v>
      </c>
      <c r="D13" s="198">
        <f t="shared" ref="D13:D66" si="1">C13/B13*100</f>
        <v>15.498517091733143</v>
      </c>
      <c r="E13" s="198">
        <f>C13/C74*100</f>
        <v>40.908979591152082</v>
      </c>
      <c r="F13" s="198">
        <f>F14+F17+F22+F25+F26+F27+F28+F35+F38+F39+F40+F16</f>
        <v>544398.60000000009</v>
      </c>
      <c r="G13" s="198">
        <f>G14+G17+G22+G25+G26+G27+G28+G35+G38+G39+G40+G16</f>
        <v>82329.5</v>
      </c>
      <c r="H13" s="198">
        <f>G13/F13*100</f>
        <v>15.123018317828146</v>
      </c>
      <c r="I13" s="198">
        <f>G13/G74*100</f>
        <v>32.462944189657613</v>
      </c>
      <c r="J13" s="198">
        <f>J14+J16+J17+J22+J25+J26+J27+J28+J35+J38+J39+J40</f>
        <v>242403.7</v>
      </c>
      <c r="K13" s="198">
        <f>K14+K16+K17+K22+K25+K26+K27+K28+K35+K38+K39+K40</f>
        <v>39612.600000000013</v>
      </c>
      <c r="L13" s="198">
        <f t="shared" si="0"/>
        <v>16.341582244825474</v>
      </c>
      <c r="M13" s="199">
        <f>K13/K74*100</f>
        <v>62.245597053388494</v>
      </c>
    </row>
    <row r="14" spans="1:13" s="176" customFormat="1">
      <c r="A14" s="201" t="s">
        <v>280</v>
      </c>
      <c r="B14" s="202">
        <f t="shared" ref="B14:C35" si="2">F14+J14</f>
        <v>507832.8</v>
      </c>
      <c r="C14" s="202">
        <f t="shared" si="2"/>
        <v>72902.599999999991</v>
      </c>
      <c r="D14" s="202">
        <f t="shared" si="1"/>
        <v>14.355630435844239</v>
      </c>
      <c r="E14" s="202">
        <f>C14/C13*100</f>
        <v>59.784602692589353</v>
      </c>
      <c r="F14" s="202">
        <f>SUM(F15:F15)</f>
        <v>396092.3</v>
      </c>
      <c r="G14" s="202">
        <f>SUM(G15:G15)</f>
        <v>56549.7</v>
      </c>
      <c r="H14" s="202">
        <f t="shared" ref="H14:H20" si="3">G14/F14*100</f>
        <v>14.276899601431282</v>
      </c>
      <c r="I14" s="202">
        <f>G14/G13*100</f>
        <v>68.687044133633748</v>
      </c>
      <c r="J14" s="202">
        <f>SUM(J15:J15)</f>
        <v>111740.5</v>
      </c>
      <c r="K14" s="202">
        <f>SUM(K15:K15)</f>
        <v>16352.9</v>
      </c>
      <c r="L14" s="202">
        <f t="shared" si="0"/>
        <v>14.634711675712925</v>
      </c>
      <c r="M14" s="202">
        <f>K14/K13*100</f>
        <v>41.282066817123834</v>
      </c>
    </row>
    <row r="15" spans="1:13">
      <c r="A15" s="203" t="s">
        <v>281</v>
      </c>
      <c r="B15" s="204">
        <f>F15+J15</f>
        <v>507832.8</v>
      </c>
      <c r="C15" s="204">
        <f>G15+K15</f>
        <v>72902.599999999991</v>
      </c>
      <c r="D15" s="204">
        <f t="shared" si="1"/>
        <v>14.355630435844239</v>
      </c>
      <c r="E15" s="204">
        <f>C15/C13*100</f>
        <v>59.784602692589353</v>
      </c>
      <c r="F15" s="204">
        <v>396092.3</v>
      </c>
      <c r="G15" s="205">
        <v>56549.7</v>
      </c>
      <c r="H15" s="205">
        <f t="shared" si="3"/>
        <v>14.276899601431282</v>
      </c>
      <c r="I15" s="204">
        <f>G15/G13*100</f>
        <v>68.687044133633748</v>
      </c>
      <c r="J15" s="205">
        <v>111740.5</v>
      </c>
      <c r="K15" s="204">
        <v>16352.9</v>
      </c>
      <c r="L15" s="205">
        <f t="shared" si="0"/>
        <v>14.634711675712925</v>
      </c>
      <c r="M15" s="204">
        <f>K15/K13*100</f>
        <v>41.282066817123834</v>
      </c>
    </row>
    <row r="16" spans="1:13" s="209" customFormat="1" ht="14.25">
      <c r="A16" s="206" t="s">
        <v>282</v>
      </c>
      <c r="B16" s="202">
        <f t="shared" si="2"/>
        <v>64562.600000000006</v>
      </c>
      <c r="C16" s="202">
        <f t="shared" si="2"/>
        <v>11610.199999999999</v>
      </c>
      <c r="D16" s="207">
        <f t="shared" si="1"/>
        <v>17.982856948140252</v>
      </c>
      <c r="E16" s="207">
        <f>C16/C13*100</f>
        <v>9.5210759860622378</v>
      </c>
      <c r="F16" s="207">
        <v>6809.8</v>
      </c>
      <c r="G16" s="207">
        <v>1276.4000000000001</v>
      </c>
      <c r="H16" s="202">
        <f>G16/F16*100</f>
        <v>18.743575435401922</v>
      </c>
      <c r="I16" s="202">
        <f>G16/G13*100</f>
        <v>1.5503555833571201</v>
      </c>
      <c r="J16" s="208">
        <v>57752.800000000003</v>
      </c>
      <c r="K16" s="207">
        <v>10333.799999999999</v>
      </c>
      <c r="L16" s="207">
        <f t="shared" si="0"/>
        <v>17.893158426950727</v>
      </c>
      <c r="M16" s="207">
        <f>K16/K13*100</f>
        <v>26.08715408733584</v>
      </c>
    </row>
    <row r="17" spans="1:14">
      <c r="A17" s="210" t="s">
        <v>283</v>
      </c>
      <c r="B17" s="202">
        <f>F17+J17</f>
        <v>59817</v>
      </c>
      <c r="C17" s="202">
        <f t="shared" si="2"/>
        <v>9092</v>
      </c>
      <c r="D17" s="202">
        <f t="shared" si="1"/>
        <v>15.199692395138506</v>
      </c>
      <c r="E17" s="202">
        <f>C17/C13*100</f>
        <v>7.4559975594974999</v>
      </c>
      <c r="F17" s="202">
        <f>SUM(F18:F21)</f>
        <v>59514.8</v>
      </c>
      <c r="G17" s="202">
        <f>SUM(G18:G21)</f>
        <v>9085.5</v>
      </c>
      <c r="H17" s="202">
        <f>G17/F17*100</f>
        <v>15.265950654291032</v>
      </c>
      <c r="I17" s="202">
        <f>G17/G13*100</f>
        <v>11.035534043082977</v>
      </c>
      <c r="J17" s="211">
        <f>SUM(J18:J20)</f>
        <v>302.2</v>
      </c>
      <c r="K17" s="212">
        <f>SUM(K18:K20)</f>
        <v>6.5</v>
      </c>
      <c r="L17" s="212">
        <f t="shared" si="0"/>
        <v>2.1508934480476505</v>
      </c>
      <c r="M17" s="212">
        <f>K17/K13*100</f>
        <v>1.6408920394016042E-2</v>
      </c>
    </row>
    <row r="18" spans="1:14">
      <c r="A18" s="203" t="s">
        <v>284</v>
      </c>
      <c r="B18" s="204">
        <f>F18+J18</f>
        <v>585.09999999999991</v>
      </c>
      <c r="C18" s="213">
        <f t="shared" si="2"/>
        <v>13</v>
      </c>
      <c r="D18" s="213">
        <f t="shared" si="1"/>
        <v>2.2218424200991285</v>
      </c>
      <c r="E18" s="213">
        <f>C18/C13*100</f>
        <v>1.0660797214415695E-2</v>
      </c>
      <c r="F18" s="204">
        <v>282.89999999999998</v>
      </c>
      <c r="G18" s="214">
        <v>6.5</v>
      </c>
      <c r="H18" s="215">
        <f t="shared" si="3"/>
        <v>2.2976316719688938</v>
      </c>
      <c r="I18" s="213">
        <f>G18/G13*100</f>
        <v>7.8951044279389534E-3</v>
      </c>
      <c r="J18" s="216">
        <v>302.2</v>
      </c>
      <c r="K18" s="213">
        <v>6.5</v>
      </c>
      <c r="L18" s="217">
        <f t="shared" si="0"/>
        <v>2.1508934480476505</v>
      </c>
      <c r="M18" s="213">
        <f>K18/K13*100</f>
        <v>1.6408920394016042E-2</v>
      </c>
    </row>
    <row r="19" spans="1:14">
      <c r="A19" s="203" t="s">
        <v>285</v>
      </c>
      <c r="B19" s="204">
        <f>F19+J19</f>
        <v>26234.7</v>
      </c>
      <c r="C19" s="218">
        <f>G19+K19</f>
        <v>2407.6999999999998</v>
      </c>
      <c r="D19" s="204">
        <f>C19/B19*100</f>
        <v>9.1775396707414227</v>
      </c>
      <c r="E19" s="213">
        <f>C19/C13*100</f>
        <v>1.9744616502422052</v>
      </c>
      <c r="F19" s="204">
        <v>26234.7</v>
      </c>
      <c r="G19" s="214">
        <v>2407.6999999999998</v>
      </c>
      <c r="H19" s="216">
        <f>G19/F19*100</f>
        <v>9.1775396707414227</v>
      </c>
      <c r="I19" s="213">
        <f>G19/G13*100</f>
        <v>2.924468143253633</v>
      </c>
      <c r="J19" s="216"/>
      <c r="K19" s="216"/>
      <c r="L19" s="216"/>
      <c r="M19" s="213"/>
    </row>
    <row r="20" spans="1:14">
      <c r="A20" s="203" t="s">
        <v>286</v>
      </c>
      <c r="B20" s="204">
        <f t="shared" si="2"/>
        <v>32934.199999999997</v>
      </c>
      <c r="C20" s="204">
        <f t="shared" si="2"/>
        <v>6659.8</v>
      </c>
      <c r="D20" s="204">
        <f t="shared" si="1"/>
        <v>20.221532631732366</v>
      </c>
      <c r="E20" s="204">
        <f>C20/C13*100</f>
        <v>5.4614444068127419</v>
      </c>
      <c r="F20" s="204">
        <v>32934.199999999997</v>
      </c>
      <c r="G20" s="215">
        <v>6659.8</v>
      </c>
      <c r="H20" s="205">
        <f t="shared" si="3"/>
        <v>20.221532631732366</v>
      </c>
      <c r="I20" s="204">
        <f>G20/G13*100</f>
        <v>8.0892025337212061</v>
      </c>
      <c r="J20" s="219"/>
      <c r="K20" s="219"/>
      <c r="L20" s="219"/>
      <c r="M20" s="220"/>
    </row>
    <row r="21" spans="1:14" ht="45">
      <c r="A21" s="203" t="s">
        <v>287</v>
      </c>
      <c r="B21" s="204">
        <f>F21+J21</f>
        <v>63</v>
      </c>
      <c r="C21" s="204">
        <f>G21+K21</f>
        <v>11.5</v>
      </c>
      <c r="D21" s="204">
        <f>C21/B21*100</f>
        <v>18.253968253968253</v>
      </c>
      <c r="E21" s="204">
        <f>C21/C13*100</f>
        <v>9.4307052281369617E-3</v>
      </c>
      <c r="F21" s="204">
        <v>63</v>
      </c>
      <c r="G21" s="215">
        <v>11.5</v>
      </c>
      <c r="H21" s="205">
        <f>G21/F21*100</f>
        <v>18.253968253968253</v>
      </c>
      <c r="I21" s="204">
        <f>G21/G13*100</f>
        <v>1.3968261680199684E-2</v>
      </c>
      <c r="J21" s="219"/>
      <c r="K21" s="219"/>
      <c r="L21" s="219"/>
      <c r="M21" s="220"/>
    </row>
    <row r="22" spans="1:14">
      <c r="A22" s="210" t="s">
        <v>288</v>
      </c>
      <c r="B22" s="202">
        <f>F22+J22</f>
        <v>58235.8</v>
      </c>
      <c r="C22" s="202">
        <f>G22+K22</f>
        <v>8683.7999999999993</v>
      </c>
      <c r="D22" s="202">
        <f t="shared" si="1"/>
        <v>14.911446223800478</v>
      </c>
      <c r="E22" s="202">
        <f>C22/C13*100</f>
        <v>7.1212485269648464</v>
      </c>
      <c r="F22" s="202">
        <f>F23+F24</f>
        <v>0</v>
      </c>
      <c r="G22" s="202">
        <f>G23+G24</f>
        <v>0</v>
      </c>
      <c r="H22" s="202"/>
      <c r="I22" s="202">
        <f>G22/G13*100</f>
        <v>0</v>
      </c>
      <c r="J22" s="202">
        <f>J23+J24</f>
        <v>58235.8</v>
      </c>
      <c r="K22" s="207">
        <f>K23+K24</f>
        <v>8683.7999999999993</v>
      </c>
      <c r="L22" s="207">
        <f t="shared" ref="L22:L42" si="4">K22/J22*100</f>
        <v>14.911446223800478</v>
      </c>
      <c r="M22" s="202">
        <f>K22/K13*100</f>
        <v>21.921812756547148</v>
      </c>
      <c r="N22" s="176"/>
    </row>
    <row r="23" spans="1:14">
      <c r="A23" s="203" t="s">
        <v>289</v>
      </c>
      <c r="B23" s="204">
        <f t="shared" si="2"/>
        <v>41511.800000000003</v>
      </c>
      <c r="C23" s="204">
        <f t="shared" si="2"/>
        <v>7518.4</v>
      </c>
      <c r="D23" s="221">
        <f t="shared" si="1"/>
        <v>18.111476736735092</v>
      </c>
      <c r="E23" s="204">
        <f>C23/C13*100</f>
        <v>6.1655490597586891</v>
      </c>
      <c r="F23" s="205">
        <v>0</v>
      </c>
      <c r="G23" s="205"/>
      <c r="H23" s="205"/>
      <c r="I23" s="204"/>
      <c r="J23" s="205">
        <v>41511.800000000003</v>
      </c>
      <c r="K23" s="204">
        <v>7518.4</v>
      </c>
      <c r="L23" s="205">
        <f t="shared" si="4"/>
        <v>18.111476736735092</v>
      </c>
      <c r="M23" s="204">
        <f>K23/K13*100</f>
        <v>18.979819552364642</v>
      </c>
      <c r="N23" s="176"/>
    </row>
    <row r="24" spans="1:14">
      <c r="A24" s="203" t="s">
        <v>290</v>
      </c>
      <c r="B24" s="204">
        <f t="shared" si="2"/>
        <v>16724</v>
      </c>
      <c r="C24" s="204">
        <f t="shared" si="2"/>
        <v>1165.4000000000001</v>
      </c>
      <c r="D24" s="221">
        <f t="shared" si="1"/>
        <v>6.9684286055967481</v>
      </c>
      <c r="E24" s="204">
        <f>C24/C13*100</f>
        <v>0.95569946720615773</v>
      </c>
      <c r="F24" s="205">
        <v>0</v>
      </c>
      <c r="G24" s="205"/>
      <c r="H24" s="205"/>
      <c r="I24" s="204"/>
      <c r="J24" s="205">
        <v>16724</v>
      </c>
      <c r="K24" s="204">
        <v>1165.4000000000001</v>
      </c>
      <c r="L24" s="205">
        <f t="shared" si="4"/>
        <v>6.9684286055967481</v>
      </c>
      <c r="M24" s="204">
        <f>K24/K13*100</f>
        <v>2.9419932041825065</v>
      </c>
      <c r="N24" s="176"/>
    </row>
    <row r="25" spans="1:14">
      <c r="A25" s="210" t="s">
        <v>291</v>
      </c>
      <c r="B25" s="202">
        <f t="shared" si="2"/>
        <v>10441.200000000001</v>
      </c>
      <c r="C25" s="207">
        <f t="shared" si="2"/>
        <v>1236.3</v>
      </c>
      <c r="D25" s="222">
        <f t="shared" si="1"/>
        <v>11.8405930352833</v>
      </c>
      <c r="E25" s="202">
        <f>C25/C13*100</f>
        <v>1.0138418150909325</v>
      </c>
      <c r="F25" s="202">
        <v>10150.5</v>
      </c>
      <c r="G25" s="202">
        <v>1218.3</v>
      </c>
      <c r="H25" s="202">
        <f t="shared" ref="H25:H34" si="5">G25/F25*100</f>
        <v>12.002364415546033</v>
      </c>
      <c r="I25" s="202">
        <f>G25/G13*100</f>
        <v>1.4797854960858501</v>
      </c>
      <c r="J25" s="202">
        <v>290.7</v>
      </c>
      <c r="K25" s="202">
        <v>18</v>
      </c>
      <c r="L25" s="202">
        <f t="shared" si="4"/>
        <v>6.1919504643962853</v>
      </c>
      <c r="M25" s="202">
        <f>K25/K13*100</f>
        <v>4.5440087244967495E-2</v>
      </c>
    </row>
    <row r="26" spans="1:14" ht="42.75">
      <c r="A26" s="210" t="s">
        <v>292</v>
      </c>
      <c r="B26" s="202">
        <f t="shared" si="2"/>
        <v>0</v>
      </c>
      <c r="C26" s="211">
        <f t="shared" si="2"/>
        <v>0</v>
      </c>
      <c r="D26" s="222" t="e">
        <f>C26/B26*100</f>
        <v>#DIV/0!</v>
      </c>
      <c r="E26" s="202">
        <f>C26/C13*100</f>
        <v>0</v>
      </c>
      <c r="F26" s="211">
        <v>0</v>
      </c>
      <c r="G26" s="223">
        <v>0</v>
      </c>
      <c r="H26" s="202" t="e">
        <f>G26/F26*100</f>
        <v>#DIV/0!</v>
      </c>
      <c r="I26" s="202">
        <f>G26/G13*100</f>
        <v>0</v>
      </c>
      <c r="J26" s="202">
        <v>0</v>
      </c>
      <c r="K26" s="202">
        <v>0</v>
      </c>
      <c r="L26" s="202" t="e">
        <f t="shared" si="4"/>
        <v>#DIV/0!</v>
      </c>
      <c r="M26" s="202">
        <f>K26/K13*100</f>
        <v>0</v>
      </c>
    </row>
    <row r="27" spans="1:14" ht="28.5">
      <c r="A27" s="210" t="s">
        <v>293</v>
      </c>
      <c r="B27" s="202">
        <f t="shared" si="2"/>
        <v>55077.1</v>
      </c>
      <c r="C27" s="207">
        <f t="shared" si="2"/>
        <v>10587.4</v>
      </c>
      <c r="D27" s="222">
        <f t="shared" si="1"/>
        <v>19.222871211447227</v>
      </c>
      <c r="E27" s="202">
        <f>C27/C13*100</f>
        <v>8.682317263684979</v>
      </c>
      <c r="F27" s="202">
        <v>53550</v>
      </c>
      <c r="G27" s="202">
        <v>10043.6</v>
      </c>
      <c r="H27" s="202">
        <f t="shared" si="5"/>
        <v>18.755555555555556</v>
      </c>
      <c r="I27" s="202">
        <f>G27/G13*100</f>
        <v>12.199272435761181</v>
      </c>
      <c r="J27" s="202">
        <v>1527.1</v>
      </c>
      <c r="K27" s="202">
        <v>543.79999999999995</v>
      </c>
      <c r="L27" s="202">
        <f>K27/J27*100</f>
        <v>35.609979700085127</v>
      </c>
      <c r="M27" s="202">
        <f>K27/K13*100</f>
        <v>1.3727955246562955</v>
      </c>
    </row>
    <row r="28" spans="1:14" ht="57">
      <c r="A28" s="210" t="s">
        <v>294</v>
      </c>
      <c r="B28" s="202">
        <f>SUM(B29:B34)</f>
        <v>22288.7</v>
      </c>
      <c r="C28" s="202">
        <f>SUM(C29:C34)</f>
        <v>2950.7000000000003</v>
      </c>
      <c r="D28" s="222">
        <f t="shared" si="1"/>
        <v>13.238546886987576</v>
      </c>
      <c r="E28" s="202">
        <f>C28/C13*100</f>
        <v>2.4197549492751071</v>
      </c>
      <c r="F28" s="202">
        <f>SUM(F29:F34)</f>
        <v>11850.5</v>
      </c>
      <c r="G28" s="202">
        <f>SUM(G29:G34)</f>
        <v>1332.3</v>
      </c>
      <c r="H28" s="202">
        <f>G28/F28*100</f>
        <v>11.242563604911185</v>
      </c>
      <c r="I28" s="202">
        <f>G28/G13*100</f>
        <v>1.6182534814373948</v>
      </c>
      <c r="J28" s="202">
        <f>SUM(J29:J34)</f>
        <v>10442</v>
      </c>
      <c r="K28" s="202">
        <f>SUM(K29:K34)</f>
        <v>1618.4</v>
      </c>
      <c r="L28" s="202">
        <f>K28/J28*100</f>
        <v>15.49894656196131</v>
      </c>
      <c r="M28" s="202">
        <f>K28/K13*100</f>
        <v>4.085568733180855</v>
      </c>
    </row>
    <row r="29" spans="1:14" s="226" customFormat="1" ht="30">
      <c r="A29" s="224" t="s">
        <v>295</v>
      </c>
      <c r="B29" s="220">
        <f>F29+J29-3.8</f>
        <v>0</v>
      </c>
      <c r="C29" s="204">
        <f>G29+K29</f>
        <v>0</v>
      </c>
      <c r="D29" s="204" t="e">
        <f t="shared" si="1"/>
        <v>#DIV/0!</v>
      </c>
      <c r="E29" s="204">
        <f>C29/C12*100</f>
        <v>0</v>
      </c>
      <c r="F29" s="204">
        <v>3.8</v>
      </c>
      <c r="G29" s="204">
        <v>0</v>
      </c>
      <c r="H29" s="205">
        <f>G29/F29*100</f>
        <v>0</v>
      </c>
      <c r="I29" s="204">
        <f>G29/G13*100</f>
        <v>0</v>
      </c>
      <c r="J29" s="225"/>
      <c r="K29" s="225"/>
      <c r="L29" s="225"/>
      <c r="M29" s="225"/>
    </row>
    <row r="30" spans="1:14" ht="30">
      <c r="A30" s="203" t="s">
        <v>296</v>
      </c>
      <c r="B30" s="204">
        <f t="shared" si="2"/>
        <v>17011.2</v>
      </c>
      <c r="C30" s="204">
        <f t="shared" si="2"/>
        <v>1991.8000000000002</v>
      </c>
      <c r="D30" s="204">
        <f t="shared" si="1"/>
        <v>11.708756583897669</v>
      </c>
      <c r="E30" s="204">
        <f>C30/C13*100</f>
        <v>1.6333981455133217</v>
      </c>
      <c r="F30" s="204">
        <v>10716.7</v>
      </c>
      <c r="G30" s="205">
        <v>1231.2</v>
      </c>
      <c r="H30" s="205">
        <f t="shared" si="5"/>
        <v>11.488611232935511</v>
      </c>
      <c r="I30" s="204">
        <f>G30/G13*100</f>
        <v>1.495454241796683</v>
      </c>
      <c r="J30" s="205">
        <v>6294.5</v>
      </c>
      <c r="K30" s="204">
        <v>760.6</v>
      </c>
      <c r="L30" s="205">
        <f t="shared" si="4"/>
        <v>12.083565017078401</v>
      </c>
      <c r="M30" s="204">
        <f>K30/K13*100</f>
        <v>1.9200961310290154</v>
      </c>
    </row>
    <row r="31" spans="1:14" ht="45">
      <c r="A31" s="203" t="s">
        <v>297</v>
      </c>
      <c r="B31" s="204">
        <f t="shared" si="2"/>
        <v>328.1</v>
      </c>
      <c r="C31" s="204">
        <f t="shared" si="2"/>
        <v>366.1</v>
      </c>
      <c r="D31" s="204">
        <f t="shared" si="1"/>
        <v>111.58183480646144</v>
      </c>
      <c r="E31" s="204">
        <f>C31/C13*100</f>
        <v>0.30022445078442966</v>
      </c>
      <c r="F31" s="205"/>
      <c r="G31" s="204">
        <v>0</v>
      </c>
      <c r="H31" s="205" t="e">
        <f t="shared" si="5"/>
        <v>#DIV/0!</v>
      </c>
      <c r="I31" s="204">
        <f>G31/G13*100</f>
        <v>0</v>
      </c>
      <c r="J31" s="204">
        <v>328.1</v>
      </c>
      <c r="K31" s="213">
        <v>366.1</v>
      </c>
      <c r="L31" s="217">
        <f t="shared" si="4"/>
        <v>111.58183480646144</v>
      </c>
      <c r="M31" s="213">
        <f>K31/K13*100</f>
        <v>0.92420088557681124</v>
      </c>
    </row>
    <row r="32" spans="1:14" ht="45">
      <c r="A32" s="203" t="s">
        <v>298</v>
      </c>
      <c r="B32" s="204">
        <f>F32+J32</f>
        <v>3143.4</v>
      </c>
      <c r="C32" s="204">
        <f>G32+K32</f>
        <v>356</v>
      </c>
      <c r="D32" s="204">
        <f>C32/B32*100</f>
        <v>11.32531653623465</v>
      </c>
      <c r="E32" s="204">
        <f>C32/C13*100</f>
        <v>0.29194183141015284</v>
      </c>
      <c r="F32" s="219"/>
      <c r="G32" s="220"/>
      <c r="H32" s="219"/>
      <c r="I32" s="220"/>
      <c r="J32" s="204">
        <v>3143.4</v>
      </c>
      <c r="K32" s="204">
        <v>356</v>
      </c>
      <c r="L32" s="217">
        <f t="shared" si="4"/>
        <v>11.32531653623465</v>
      </c>
      <c r="M32" s="213">
        <f>K32/K13*100</f>
        <v>0.89870394773380147</v>
      </c>
    </row>
    <row r="33" spans="1:16" ht="30">
      <c r="A33" s="203" t="s">
        <v>299</v>
      </c>
      <c r="B33" s="204">
        <f t="shared" si="2"/>
        <v>12</v>
      </c>
      <c r="C33" s="204">
        <f t="shared" si="2"/>
        <v>0</v>
      </c>
      <c r="D33" s="204">
        <f t="shared" si="1"/>
        <v>0</v>
      </c>
      <c r="E33" s="204">
        <f>C33/C13*100</f>
        <v>0</v>
      </c>
      <c r="F33" s="219"/>
      <c r="G33" s="219"/>
      <c r="H33" s="219"/>
      <c r="I33" s="220"/>
      <c r="J33" s="205">
        <v>12</v>
      </c>
      <c r="K33" s="205">
        <v>0</v>
      </c>
      <c r="L33" s="205">
        <f t="shared" si="4"/>
        <v>0</v>
      </c>
      <c r="M33" s="204">
        <f>K33/K13*100</f>
        <v>0</v>
      </c>
    </row>
    <row r="34" spans="1:16" ht="30">
      <c r="A34" s="203" t="s">
        <v>300</v>
      </c>
      <c r="B34" s="204">
        <f t="shared" si="2"/>
        <v>1794</v>
      </c>
      <c r="C34" s="204">
        <f t="shared" si="2"/>
        <v>236.79999999999998</v>
      </c>
      <c r="D34" s="204">
        <f t="shared" si="1"/>
        <v>13.199554069119285</v>
      </c>
      <c r="E34" s="204">
        <f>C34/C13*100</f>
        <v>0.19419052156720282</v>
      </c>
      <c r="F34" s="227">
        <v>1130</v>
      </c>
      <c r="G34" s="227">
        <v>101.1</v>
      </c>
      <c r="H34" s="205">
        <f t="shared" si="5"/>
        <v>8.9469026548672552</v>
      </c>
      <c r="I34" s="204">
        <f>G34/G13*100</f>
        <v>0.122799239640712</v>
      </c>
      <c r="J34" s="205">
        <v>664</v>
      </c>
      <c r="K34" s="205">
        <v>135.69999999999999</v>
      </c>
      <c r="L34" s="205">
        <f t="shared" si="4"/>
        <v>20.436746987951807</v>
      </c>
      <c r="M34" s="204">
        <f>K34/K13*100</f>
        <v>0.34256776884122714</v>
      </c>
    </row>
    <row r="35" spans="1:16" ht="42.75">
      <c r="A35" s="210" t="s">
        <v>301</v>
      </c>
      <c r="B35" s="202">
        <f t="shared" si="2"/>
        <v>2495.4</v>
      </c>
      <c r="C35" s="202">
        <f t="shared" si="2"/>
        <v>3843.2</v>
      </c>
      <c r="D35" s="202">
        <f t="shared" si="1"/>
        <v>154.0113809409313</v>
      </c>
      <c r="E35" s="202">
        <f>C35/C13*100</f>
        <v>3.1516596811109534</v>
      </c>
      <c r="F35" s="202">
        <f>F36+F37</f>
        <v>894</v>
      </c>
      <c r="G35" s="202">
        <f>G36+G37</f>
        <v>1916.9</v>
      </c>
      <c r="H35" s="202">
        <f>G35/F35*100</f>
        <v>214.41834451901568</v>
      </c>
      <c r="I35" s="202">
        <f>G35/G13*100</f>
        <v>2.3283270273717198</v>
      </c>
      <c r="J35" s="202">
        <f>J36+J37</f>
        <v>1601.4</v>
      </c>
      <c r="K35" s="202">
        <f>K36+K37</f>
        <v>1926.3</v>
      </c>
      <c r="L35" s="202">
        <f t="shared" si="4"/>
        <v>120.28849756463093</v>
      </c>
      <c r="M35" s="202">
        <f>K35/K13*100</f>
        <v>4.8628466699989383</v>
      </c>
    </row>
    <row r="36" spans="1:16">
      <c r="A36" s="203" t="s">
        <v>302</v>
      </c>
      <c r="B36" s="204">
        <f t="shared" ref="B36:C44" si="6">F36+J36</f>
        <v>0</v>
      </c>
      <c r="C36" s="204">
        <f t="shared" si="6"/>
        <v>0</v>
      </c>
      <c r="D36" s="204" t="e">
        <f>C36/B36*100</f>
        <v>#DIV/0!</v>
      </c>
      <c r="E36" s="204">
        <f>C36/C13*100</f>
        <v>0</v>
      </c>
      <c r="F36" s="205"/>
      <c r="G36" s="205"/>
      <c r="H36" s="205" t="e">
        <f>G36/F36*100</f>
        <v>#DIV/0!</v>
      </c>
      <c r="I36" s="204">
        <f>G36/G13*100</f>
        <v>0</v>
      </c>
      <c r="J36" s="204"/>
      <c r="K36" s="204">
        <v>0</v>
      </c>
      <c r="L36" s="205" t="e">
        <f t="shared" si="4"/>
        <v>#DIV/0!</v>
      </c>
      <c r="M36" s="204">
        <f>K36/K13*100</f>
        <v>0</v>
      </c>
    </row>
    <row r="37" spans="1:16" ht="30">
      <c r="A37" s="203" t="s">
        <v>303</v>
      </c>
      <c r="B37" s="204">
        <f t="shared" si="6"/>
        <v>2495.4</v>
      </c>
      <c r="C37" s="204">
        <f t="shared" si="6"/>
        <v>3843.2</v>
      </c>
      <c r="D37" s="204">
        <f>C37/B37*100</f>
        <v>154.0113809409313</v>
      </c>
      <c r="E37" s="204">
        <f>C37/C13*100</f>
        <v>3.1516596811109534</v>
      </c>
      <c r="F37" s="205">
        <v>894</v>
      </c>
      <c r="G37" s="205">
        <v>1916.9</v>
      </c>
      <c r="H37" s="205">
        <f>G37/F37*100</f>
        <v>214.41834451901568</v>
      </c>
      <c r="I37" s="204">
        <f>G37/G13*100</f>
        <v>2.3283270273717198</v>
      </c>
      <c r="J37" s="204">
        <v>1601.4</v>
      </c>
      <c r="K37" s="204">
        <v>1926.3</v>
      </c>
      <c r="L37" s="205">
        <f t="shared" si="4"/>
        <v>120.28849756463093</v>
      </c>
      <c r="M37" s="204">
        <f>K37/K13*100</f>
        <v>4.8628466699989383</v>
      </c>
    </row>
    <row r="38" spans="1:16" s="209" customFormat="1" ht="28.5">
      <c r="A38" s="210" t="s">
        <v>304</v>
      </c>
      <c r="B38" s="202">
        <f t="shared" si="6"/>
        <v>802.4</v>
      </c>
      <c r="C38" s="202">
        <f t="shared" si="6"/>
        <v>131.1</v>
      </c>
      <c r="D38" s="202">
        <f>C38/B38*100</f>
        <v>16.338484546360917</v>
      </c>
      <c r="E38" s="202">
        <f>C38/C13*100</f>
        <v>0.10751003960076135</v>
      </c>
      <c r="F38" s="202">
        <v>802.4</v>
      </c>
      <c r="G38" s="202">
        <v>131.1</v>
      </c>
      <c r="H38" s="202">
        <f>G38/F38*100</f>
        <v>16.338484546360917</v>
      </c>
      <c r="I38" s="202">
        <f>G38/G13*100</f>
        <v>0.1592381831542764</v>
      </c>
      <c r="J38" s="228"/>
      <c r="K38" s="228"/>
      <c r="L38" s="228"/>
      <c r="M38" s="228"/>
    </row>
    <row r="39" spans="1:16" ht="28.5">
      <c r="A39" s="210" t="s">
        <v>305</v>
      </c>
      <c r="B39" s="202">
        <f t="shared" si="6"/>
        <v>4754.3</v>
      </c>
      <c r="C39" s="202">
        <f t="shared" si="6"/>
        <v>727.5</v>
      </c>
      <c r="D39" s="202">
        <f t="shared" si="1"/>
        <v>15.301937193698336</v>
      </c>
      <c r="E39" s="202">
        <f>C39/C13*100</f>
        <v>0.59659461334518593</v>
      </c>
      <c r="F39" s="202">
        <v>4684.3</v>
      </c>
      <c r="G39" s="202">
        <v>715.7</v>
      </c>
      <c r="H39" s="202">
        <f t="shared" ref="H39:H48" si="7">G39/F39*100</f>
        <v>15.278696923766624</v>
      </c>
      <c r="I39" s="202">
        <f>G39/G13*100</f>
        <v>0.86931172908860133</v>
      </c>
      <c r="J39" s="202">
        <v>70</v>
      </c>
      <c r="K39" s="202">
        <v>11.8</v>
      </c>
      <c r="L39" s="202">
        <f t="shared" si="4"/>
        <v>16.857142857142861</v>
      </c>
      <c r="M39" s="212">
        <f>K39/K13*100</f>
        <v>2.9788501638367583E-2</v>
      </c>
    </row>
    <row r="40" spans="1:16">
      <c r="A40" s="210" t="s">
        <v>306</v>
      </c>
      <c r="B40" s="202">
        <f t="shared" si="6"/>
        <v>491.2</v>
      </c>
      <c r="C40" s="202">
        <f t="shared" si="6"/>
        <v>177.3</v>
      </c>
      <c r="D40" s="202">
        <f t="shared" si="1"/>
        <v>36.09527687296417</v>
      </c>
      <c r="E40" s="202">
        <f>C40/C13*100</f>
        <v>0.14539687277814636</v>
      </c>
      <c r="F40" s="202">
        <v>50</v>
      </c>
      <c r="G40" s="229">
        <v>60</v>
      </c>
      <c r="H40" s="202">
        <f t="shared" si="7"/>
        <v>120</v>
      </c>
      <c r="I40" s="202">
        <f>G40/G13*100</f>
        <v>7.2877887027128788E-2</v>
      </c>
      <c r="J40" s="202">
        <v>441.2</v>
      </c>
      <c r="K40" s="212">
        <v>117.3</v>
      </c>
      <c r="L40" s="202">
        <f t="shared" si="4"/>
        <v>26.586582048957393</v>
      </c>
      <c r="M40" s="212">
        <f>K40/K13*100</f>
        <v>0.29611790187970488</v>
      </c>
    </row>
    <row r="41" spans="1:16" s="200" customFormat="1" ht="31.5">
      <c r="A41" s="197" t="s">
        <v>307</v>
      </c>
      <c r="B41" s="198">
        <f t="shared" si="6"/>
        <v>1549788.6999999997</v>
      </c>
      <c r="C41" s="198">
        <f t="shared" si="6"/>
        <v>180181.6</v>
      </c>
      <c r="D41" s="198">
        <f t="shared" si="1"/>
        <v>11.626204269007772</v>
      </c>
      <c r="E41" s="198">
        <f>C41/C74*100</f>
        <v>60.447092489805641</v>
      </c>
      <c r="F41" s="198">
        <f>F42+F58+F45</f>
        <v>1479462.9999999998</v>
      </c>
      <c r="G41" s="198">
        <f>G42+G58+G45</f>
        <v>173473.1</v>
      </c>
      <c r="H41" s="198">
        <f t="shared" si="7"/>
        <v>11.725409827755072</v>
      </c>
      <c r="I41" s="198">
        <f>G41/G74*100</f>
        <v>68.401333224505109</v>
      </c>
      <c r="J41" s="198">
        <f>J42+J58+J45</f>
        <v>70325.7</v>
      </c>
      <c r="K41" s="198">
        <f>K42+K58+K45</f>
        <v>6708.5</v>
      </c>
      <c r="L41" s="198">
        <f t="shared" si="4"/>
        <v>9.5391869544135375</v>
      </c>
      <c r="M41" s="199">
        <f>K41/K74*100</f>
        <v>10.541458723554035</v>
      </c>
      <c r="N41" s="230"/>
      <c r="O41" s="230"/>
    </row>
    <row r="42" spans="1:16">
      <c r="A42" s="210" t="s">
        <v>308</v>
      </c>
      <c r="B42" s="202">
        <f t="shared" si="6"/>
        <v>136104.59999999998</v>
      </c>
      <c r="C42" s="202">
        <f t="shared" si="6"/>
        <v>28204</v>
      </c>
      <c r="D42" s="202">
        <f t="shared" si="1"/>
        <v>20.722297409492406</v>
      </c>
      <c r="E42" s="202">
        <f>C42/C41*100</f>
        <v>15.65309665359837</v>
      </c>
      <c r="F42" s="202">
        <f>F43+F44</f>
        <v>99366.9</v>
      </c>
      <c r="G42" s="202">
        <f>G43+G44</f>
        <v>22081.599999999999</v>
      </c>
      <c r="H42" s="202">
        <f>G42/F42*100</f>
        <v>22.222289313644684</v>
      </c>
      <c r="I42" s="202">
        <f>G42/G41*100</f>
        <v>12.729120537996957</v>
      </c>
      <c r="J42" s="202">
        <f>J43+J44</f>
        <v>36737.699999999997</v>
      </c>
      <c r="K42" s="202">
        <f>K43+K44</f>
        <v>6122.4</v>
      </c>
      <c r="L42" s="202">
        <f t="shared" si="4"/>
        <v>16.665169566957104</v>
      </c>
      <c r="M42" s="202">
        <f>K42/K41*100</f>
        <v>91.263322650368934</v>
      </c>
    </row>
    <row r="43" spans="1:16" ht="30">
      <c r="A43" s="203" t="s">
        <v>309</v>
      </c>
      <c r="B43" s="204">
        <f t="shared" si="6"/>
        <v>72671.7</v>
      </c>
      <c r="C43" s="204">
        <f t="shared" si="6"/>
        <v>14107.8</v>
      </c>
      <c r="D43" s="204">
        <f>C43/B43*100</f>
        <v>19.413059003711211</v>
      </c>
      <c r="E43" s="204">
        <f>C43/C41*100</f>
        <v>7.8297673014336642</v>
      </c>
      <c r="F43" s="231">
        <v>35934</v>
      </c>
      <c r="G43" s="231">
        <v>7985.4</v>
      </c>
      <c r="H43" s="204">
        <f>G43/F43*100</f>
        <v>22.222407747537151</v>
      </c>
      <c r="I43" s="204">
        <f>G43/G41*100</f>
        <v>4.6032497257499863</v>
      </c>
      <c r="J43" s="204">
        <v>36737.699999999997</v>
      </c>
      <c r="K43" s="204">
        <v>6122.4</v>
      </c>
      <c r="L43" s="231">
        <f>K43/J43*100</f>
        <v>16.665169566957104</v>
      </c>
      <c r="M43" s="204">
        <f>K43/K41*100</f>
        <v>91.263322650368934</v>
      </c>
      <c r="N43" s="232"/>
    </row>
    <row r="44" spans="1:16" s="235" customFormat="1" ht="30">
      <c r="A44" s="233" t="s">
        <v>310</v>
      </c>
      <c r="B44" s="204">
        <f t="shared" si="6"/>
        <v>63432.9</v>
      </c>
      <c r="C44" s="204">
        <f t="shared" si="6"/>
        <v>14096.2</v>
      </c>
      <c r="D44" s="204">
        <f>C44/B44*100</f>
        <v>22.222222222222225</v>
      </c>
      <c r="E44" s="204">
        <f>C44/C41*100</f>
        <v>7.8233293521647056</v>
      </c>
      <c r="F44" s="204">
        <v>63432.9</v>
      </c>
      <c r="G44" s="204">
        <v>14096.2</v>
      </c>
      <c r="H44" s="204">
        <f>G44/F44*100</f>
        <v>22.222222222222225</v>
      </c>
      <c r="I44" s="204">
        <f>G44/G41*100</f>
        <v>8.1258708122469709</v>
      </c>
      <c r="J44" s="220"/>
      <c r="K44" s="220"/>
      <c r="L44" s="234"/>
      <c r="M44" s="220"/>
    </row>
    <row r="45" spans="1:16">
      <c r="A45" s="210" t="s">
        <v>311</v>
      </c>
      <c r="B45" s="202">
        <f>SUM(B46:B57)</f>
        <v>341263.9</v>
      </c>
      <c r="C45" s="202">
        <f>SUM(C46:C57)</f>
        <v>10510</v>
      </c>
      <c r="D45" s="202">
        <f>C45/B45*100</f>
        <v>3.0797280345210845</v>
      </c>
      <c r="E45" s="202">
        <f>C45/C41*100</f>
        <v>5.8330040359281963</v>
      </c>
      <c r="F45" s="202">
        <f>SUM(F46:F57)</f>
        <v>312320.39999999997</v>
      </c>
      <c r="G45" s="202">
        <f>SUM(G46:G57)</f>
        <v>10510</v>
      </c>
      <c r="H45" s="202">
        <f t="shared" si="7"/>
        <v>3.3651340098181231</v>
      </c>
      <c r="I45" s="202">
        <f>G45/G41*100</f>
        <v>6.0585762288216447</v>
      </c>
      <c r="J45" s="202">
        <f>SUM(J46:J57)</f>
        <v>28943.5</v>
      </c>
      <c r="K45" s="202">
        <f>SUM(K46:K57)</f>
        <v>0</v>
      </c>
      <c r="L45" s="202">
        <f>K45/J45*100</f>
        <v>0</v>
      </c>
      <c r="M45" s="202">
        <f>K45/K41*100</f>
        <v>0</v>
      </c>
      <c r="N45" s="236"/>
    </row>
    <row r="46" spans="1:16" s="241" customFormat="1" ht="195">
      <c r="A46" s="237" t="s">
        <v>312</v>
      </c>
      <c r="B46" s="238">
        <f t="shared" ref="B46:C61" si="8">F46+J46</f>
        <v>0</v>
      </c>
      <c r="C46" s="238">
        <f>G46+K46</f>
        <v>0</v>
      </c>
      <c r="D46" s="238" t="e">
        <f t="shared" si="1"/>
        <v>#DIV/0!</v>
      </c>
      <c r="E46" s="238">
        <f>C46/C41*100</f>
        <v>0</v>
      </c>
      <c r="F46" s="204"/>
      <c r="G46" s="204">
        <v>0</v>
      </c>
      <c r="H46" s="238" t="e">
        <f t="shared" si="7"/>
        <v>#DIV/0!</v>
      </c>
      <c r="I46" s="239">
        <f>G46/G41*100</f>
        <v>0</v>
      </c>
      <c r="J46" s="239"/>
      <c r="K46" s="239"/>
      <c r="L46" s="239"/>
      <c r="M46" s="239">
        <f>K46/K41*100</f>
        <v>0</v>
      </c>
      <c r="N46" s="240"/>
      <c r="O46" s="240"/>
      <c r="P46" s="240"/>
    </row>
    <row r="47" spans="1:16" s="241" customFormat="1" ht="30">
      <c r="A47" s="224" t="s">
        <v>313</v>
      </c>
      <c r="B47" s="238">
        <f>F47+J47</f>
        <v>19552.3</v>
      </c>
      <c r="C47" s="238">
        <f t="shared" si="8"/>
        <v>0</v>
      </c>
      <c r="D47" s="238">
        <f t="shared" si="1"/>
        <v>0</v>
      </c>
      <c r="E47" s="238">
        <f>C47/C41*100</f>
        <v>0</v>
      </c>
      <c r="F47" s="242"/>
      <c r="G47" s="243"/>
      <c r="H47" s="238" t="e">
        <f t="shared" si="7"/>
        <v>#DIV/0!</v>
      </c>
      <c r="I47" s="238">
        <f>G47/G41*100</f>
        <v>0</v>
      </c>
      <c r="J47" s="238">
        <v>19552.3</v>
      </c>
      <c r="K47" s="238"/>
      <c r="L47" s="238">
        <f t="shared" ref="L47:L53" si="9">K47/J47*100</f>
        <v>0</v>
      </c>
      <c r="M47" s="238">
        <f>K47/K41*100</f>
        <v>0</v>
      </c>
      <c r="N47" s="240"/>
    </row>
    <row r="48" spans="1:16" s="241" customFormat="1" ht="90">
      <c r="A48" s="244" t="s">
        <v>314</v>
      </c>
      <c r="B48" s="238">
        <f t="shared" si="8"/>
        <v>522</v>
      </c>
      <c r="C48" s="238">
        <f t="shared" si="8"/>
        <v>0</v>
      </c>
      <c r="D48" s="238">
        <f>C48/B48*100</f>
        <v>0</v>
      </c>
      <c r="E48" s="238">
        <f>C48/C41*100</f>
        <v>0</v>
      </c>
      <c r="F48" s="204">
        <v>522</v>
      </c>
      <c r="G48" s="204"/>
      <c r="H48" s="238">
        <f t="shared" si="7"/>
        <v>0</v>
      </c>
      <c r="I48" s="238">
        <f>G48/G41*100</f>
        <v>0</v>
      </c>
      <c r="J48" s="238"/>
      <c r="K48" s="238"/>
      <c r="L48" s="238" t="e">
        <f t="shared" si="9"/>
        <v>#DIV/0!</v>
      </c>
      <c r="M48" s="238">
        <f>K48/K41*100</f>
        <v>0</v>
      </c>
    </row>
    <row r="49" spans="1:16" s="241" customFormat="1" ht="75">
      <c r="A49" s="244" t="s">
        <v>315</v>
      </c>
      <c r="B49" s="238">
        <f t="shared" si="8"/>
        <v>176476.4</v>
      </c>
      <c r="C49" s="238">
        <f>G49+K49</f>
        <v>0</v>
      </c>
      <c r="D49" s="238">
        <f t="shared" si="1"/>
        <v>0</v>
      </c>
      <c r="E49" s="238">
        <f>C49/C41*100</f>
        <v>0</v>
      </c>
      <c r="F49" s="204">
        <v>176476.4</v>
      </c>
      <c r="G49" s="204">
        <v>0</v>
      </c>
      <c r="H49" s="238">
        <f>G49/F49*100</f>
        <v>0</v>
      </c>
      <c r="I49" s="238">
        <f>G49/G41*100</f>
        <v>0</v>
      </c>
      <c r="J49" s="204"/>
      <c r="K49" s="204"/>
      <c r="L49" s="204" t="e">
        <f t="shared" si="9"/>
        <v>#DIV/0!</v>
      </c>
      <c r="M49" s="204">
        <f>K49/K41*100</f>
        <v>0</v>
      </c>
    </row>
    <row r="50" spans="1:16" s="241" customFormat="1" ht="75">
      <c r="A50" s="244" t="s">
        <v>316</v>
      </c>
      <c r="B50" s="238">
        <f>F50+J50</f>
        <v>0</v>
      </c>
      <c r="C50" s="238">
        <f>G50+K50</f>
        <v>0</v>
      </c>
      <c r="D50" s="238" t="e">
        <f t="shared" si="1"/>
        <v>#DIV/0!</v>
      </c>
      <c r="E50" s="238">
        <f>C50/C43*100</f>
        <v>0</v>
      </c>
      <c r="F50" s="220"/>
      <c r="G50" s="220"/>
      <c r="H50" s="239"/>
      <c r="I50" s="239"/>
      <c r="J50" s="204"/>
      <c r="K50" s="204"/>
      <c r="L50" s="204" t="e">
        <f>K50/J50*100</f>
        <v>#DIV/0!</v>
      </c>
      <c r="M50" s="204">
        <f>K50/K41*100</f>
        <v>0</v>
      </c>
      <c r="N50" s="245"/>
      <c r="O50" s="245"/>
    </row>
    <row r="51" spans="1:16" s="241" customFormat="1" ht="90">
      <c r="A51" s="244" t="s">
        <v>317</v>
      </c>
      <c r="B51" s="238">
        <f t="shared" si="8"/>
        <v>13841.6</v>
      </c>
      <c r="C51" s="238">
        <f t="shared" si="8"/>
        <v>0</v>
      </c>
      <c r="D51" s="238">
        <f t="shared" si="1"/>
        <v>0</v>
      </c>
      <c r="E51" s="238">
        <f>C51/C41*100</f>
        <v>0</v>
      </c>
      <c r="F51" s="204">
        <v>8103.3</v>
      </c>
      <c r="G51" s="220"/>
      <c r="H51" s="238">
        <f>G51/F51*100</f>
        <v>0</v>
      </c>
      <c r="I51" s="238">
        <f>G51/G41*100</f>
        <v>0</v>
      </c>
      <c r="J51" s="204">
        <v>5738.3</v>
      </c>
      <c r="K51" s="204"/>
      <c r="L51" s="238">
        <f t="shared" si="9"/>
        <v>0</v>
      </c>
      <c r="M51" s="238">
        <f>K51/K41*100</f>
        <v>0</v>
      </c>
    </row>
    <row r="52" spans="1:16" s="241" customFormat="1" ht="90">
      <c r="A52" s="244" t="s">
        <v>318</v>
      </c>
      <c r="B52" s="238">
        <f t="shared" si="8"/>
        <v>24764</v>
      </c>
      <c r="C52" s="238">
        <f>G52+K52</f>
        <v>0</v>
      </c>
      <c r="D52" s="238">
        <f>C52/B52*100</f>
        <v>0</v>
      </c>
      <c r="E52" s="238">
        <f>C52/C40*100</f>
        <v>0</v>
      </c>
      <c r="F52" s="204">
        <v>22004</v>
      </c>
      <c r="G52" s="220"/>
      <c r="H52" s="239"/>
      <c r="I52" s="239"/>
      <c r="J52" s="204">
        <v>2760</v>
      </c>
      <c r="K52" s="204"/>
      <c r="L52" s="238">
        <f t="shared" si="9"/>
        <v>0</v>
      </c>
      <c r="M52" s="238">
        <f>K52/K41*100</f>
        <v>0</v>
      </c>
    </row>
    <row r="53" spans="1:16" s="241" customFormat="1" ht="75">
      <c r="A53" s="244" t="s">
        <v>319</v>
      </c>
      <c r="B53" s="238">
        <f t="shared" si="8"/>
        <v>68315</v>
      </c>
      <c r="C53" s="238">
        <f t="shared" si="8"/>
        <v>10510</v>
      </c>
      <c r="D53" s="238">
        <f>C53/B53*100</f>
        <v>15.384615384615385</v>
      </c>
      <c r="E53" s="238">
        <f>C53/C41*100</f>
        <v>5.8330040359281963</v>
      </c>
      <c r="F53" s="204">
        <v>68315</v>
      </c>
      <c r="G53" s="204">
        <v>10510</v>
      </c>
      <c r="H53" s="238">
        <f t="shared" ref="H53:H58" si="10">G53/F53*100</f>
        <v>15.384615384615385</v>
      </c>
      <c r="I53" s="238">
        <f>G53/G41*100</f>
        <v>6.0585762288216447</v>
      </c>
      <c r="J53" s="204"/>
      <c r="K53" s="204"/>
      <c r="L53" s="238" t="e">
        <f t="shared" si="9"/>
        <v>#DIV/0!</v>
      </c>
      <c r="M53" s="238">
        <f>K53/K41*100</f>
        <v>0</v>
      </c>
    </row>
    <row r="54" spans="1:16" s="241" customFormat="1" ht="105">
      <c r="A54" s="244" t="s">
        <v>320</v>
      </c>
      <c r="B54" s="238">
        <f t="shared" si="8"/>
        <v>0</v>
      </c>
      <c r="C54" s="238">
        <f t="shared" si="8"/>
        <v>0</v>
      </c>
      <c r="D54" s="238" t="e">
        <f t="shared" si="1"/>
        <v>#DIV/0!</v>
      </c>
      <c r="E54" s="238">
        <f>C54/C41*100</f>
        <v>0</v>
      </c>
      <c r="F54" s="204"/>
      <c r="G54" s="204">
        <v>0</v>
      </c>
      <c r="H54" s="238" t="e">
        <f t="shared" si="10"/>
        <v>#DIV/0!</v>
      </c>
      <c r="I54" s="239">
        <f>G54/G41*100</f>
        <v>0</v>
      </c>
      <c r="J54" s="220"/>
      <c r="K54" s="220"/>
      <c r="L54" s="239"/>
      <c r="M54" s="239">
        <f>K54/K41*100</f>
        <v>0</v>
      </c>
    </row>
    <row r="55" spans="1:16" s="241" customFormat="1" ht="45">
      <c r="A55" s="244" t="s">
        <v>321</v>
      </c>
      <c r="B55" s="238">
        <f>F55+J55</f>
        <v>892.9</v>
      </c>
      <c r="C55" s="238">
        <f t="shared" si="8"/>
        <v>0</v>
      </c>
      <c r="D55" s="238">
        <f t="shared" si="1"/>
        <v>0</v>
      </c>
      <c r="E55" s="238">
        <f>C55/C41*100</f>
        <v>0</v>
      </c>
      <c r="F55" s="204">
        <v>0</v>
      </c>
      <c r="G55" s="204">
        <v>0</v>
      </c>
      <c r="H55" s="238" t="e">
        <f>G55/F55*100</f>
        <v>#DIV/0!</v>
      </c>
      <c r="I55" s="238"/>
      <c r="J55" s="204">
        <v>892.9</v>
      </c>
      <c r="K55" s="204"/>
      <c r="L55" s="238">
        <f t="shared" ref="L55:L61" si="11">K55/J55*100</f>
        <v>0</v>
      </c>
      <c r="M55" s="238">
        <f>K55/K41*100</f>
        <v>0</v>
      </c>
      <c r="N55" s="245"/>
      <c r="O55" s="245"/>
    </row>
    <row r="56" spans="1:16" s="241" customFormat="1" ht="120">
      <c r="A56" s="244" t="s">
        <v>322</v>
      </c>
      <c r="B56" s="238">
        <f>F56+J56</f>
        <v>0</v>
      </c>
      <c r="C56" s="238">
        <f>G56+K56</f>
        <v>0</v>
      </c>
      <c r="D56" s="238" t="e">
        <f>C56/B56*100</f>
        <v>#DIV/0!</v>
      </c>
      <c r="E56" s="238">
        <f>C56/C41*100</f>
        <v>0</v>
      </c>
      <c r="F56" s="204"/>
      <c r="G56" s="204">
        <v>0</v>
      </c>
      <c r="H56" s="238" t="e">
        <f t="shared" si="10"/>
        <v>#DIV/0!</v>
      </c>
      <c r="I56" s="238">
        <f>G56/G41*100</f>
        <v>0</v>
      </c>
      <c r="J56" s="204"/>
      <c r="K56" s="204"/>
      <c r="L56" s="238" t="e">
        <f t="shared" si="11"/>
        <v>#DIV/0!</v>
      </c>
      <c r="M56" s="238">
        <f>K56/K41*100</f>
        <v>0</v>
      </c>
    </row>
    <row r="57" spans="1:16" s="241" customFormat="1" ht="90">
      <c r="A57" s="244" t="s">
        <v>323</v>
      </c>
      <c r="B57" s="238">
        <f t="shared" si="8"/>
        <v>36899.699999999997</v>
      </c>
      <c r="C57" s="238">
        <f t="shared" si="8"/>
        <v>0</v>
      </c>
      <c r="D57" s="238">
        <f>C57/B57*100</f>
        <v>0</v>
      </c>
      <c r="E57" s="238">
        <f>C57/C41*100</f>
        <v>0</v>
      </c>
      <c r="F57" s="204">
        <v>36899.699999999997</v>
      </c>
      <c r="G57" s="220"/>
      <c r="H57" s="238">
        <f t="shared" si="10"/>
        <v>0</v>
      </c>
      <c r="I57" s="238">
        <f>G57/G41*100</f>
        <v>0</v>
      </c>
      <c r="J57" s="204"/>
      <c r="K57" s="204"/>
      <c r="L57" s="238" t="e">
        <f t="shared" si="11"/>
        <v>#DIV/0!</v>
      </c>
      <c r="M57" s="238">
        <f>K57/K41*100</f>
        <v>0</v>
      </c>
      <c r="N57" s="245"/>
      <c r="O57" s="245"/>
    </row>
    <row r="58" spans="1:16" s="209" customFormat="1">
      <c r="A58" s="210" t="s">
        <v>324</v>
      </c>
      <c r="B58" s="202">
        <f t="shared" si="8"/>
        <v>1072420.2</v>
      </c>
      <c r="C58" s="202">
        <f t="shared" si="8"/>
        <v>141467.6</v>
      </c>
      <c r="D58" s="202">
        <f t="shared" si="1"/>
        <v>13.191433730920027</v>
      </c>
      <c r="E58" s="202">
        <f>C58/C41*100</f>
        <v>78.513899310473434</v>
      </c>
      <c r="F58" s="202">
        <f>F59+F60+F64+F65+F66+F63</f>
        <v>1067775.7</v>
      </c>
      <c r="G58" s="202">
        <f>G59+G60+G64+G65+G66+G63</f>
        <v>140881.5</v>
      </c>
      <c r="H58" s="202">
        <f t="shared" si="10"/>
        <v>13.193922656228271</v>
      </c>
      <c r="I58" s="202">
        <f>G58/G41*100</f>
        <v>81.212303233181387</v>
      </c>
      <c r="J58" s="202">
        <f>J59+J60</f>
        <v>4644.5</v>
      </c>
      <c r="K58" s="202">
        <f>K59+K60</f>
        <v>586.1</v>
      </c>
      <c r="L58" s="202">
        <f t="shared" si="11"/>
        <v>12.619227042738723</v>
      </c>
      <c r="M58" s="202">
        <f>K58/K41*100</f>
        <v>8.7366773496310657</v>
      </c>
      <c r="N58" s="236"/>
      <c r="O58" s="236"/>
      <c r="P58" s="177"/>
    </row>
    <row r="59" spans="1:16" s="241" customFormat="1" ht="45">
      <c r="A59" s="224" t="s">
        <v>325</v>
      </c>
      <c r="B59" s="238">
        <f t="shared" si="8"/>
        <v>4086.8</v>
      </c>
      <c r="C59" s="238">
        <f t="shared" si="8"/>
        <v>469.2</v>
      </c>
      <c r="D59" s="238">
        <f t="shared" si="1"/>
        <v>11.480865224625623</v>
      </c>
      <c r="E59" s="238">
        <f>C59/C41*100</f>
        <v>0.2604039480168896</v>
      </c>
      <c r="F59" s="239"/>
      <c r="G59" s="239"/>
      <c r="H59" s="246"/>
      <c r="I59" s="239">
        <f>G59/G41*100</f>
        <v>0</v>
      </c>
      <c r="J59" s="238">
        <v>4086.8</v>
      </c>
      <c r="K59" s="238">
        <v>469.2</v>
      </c>
      <c r="L59" s="238">
        <f t="shared" si="11"/>
        <v>11.480865224625623</v>
      </c>
      <c r="M59" s="238">
        <f>K59/K41*100</f>
        <v>6.9941119475292535</v>
      </c>
    </row>
    <row r="60" spans="1:16" s="249" customFormat="1" ht="42.75">
      <c r="A60" s="247" t="s">
        <v>326</v>
      </c>
      <c r="B60" s="248">
        <f t="shared" si="8"/>
        <v>41471.5</v>
      </c>
      <c r="C60" s="248">
        <f t="shared" si="8"/>
        <v>7818.2999999999993</v>
      </c>
      <c r="D60" s="248">
        <f t="shared" si="1"/>
        <v>18.85222381635581</v>
      </c>
      <c r="E60" s="248">
        <f>C60/C41*100</f>
        <v>4.3391223077162149</v>
      </c>
      <c r="F60" s="248">
        <f>F61+F62</f>
        <v>40913.800000000003</v>
      </c>
      <c r="G60" s="248">
        <f>G61+G62</f>
        <v>7701.4</v>
      </c>
      <c r="H60" s="248">
        <f t="shared" ref="H60:H67" si="12">G60/F60*100</f>
        <v>18.82347765301683</v>
      </c>
      <c r="I60" s="248">
        <f>G60/G41*100</f>
        <v>4.4395355821738356</v>
      </c>
      <c r="J60" s="248">
        <f>J61+J62+J63</f>
        <v>557.70000000000005</v>
      </c>
      <c r="K60" s="248">
        <f>K61+K62+K63</f>
        <v>116.9</v>
      </c>
      <c r="L60" s="248">
        <f t="shared" si="11"/>
        <v>20.961090191859423</v>
      </c>
      <c r="M60" s="248">
        <f>K60/K41*100</f>
        <v>1.7425654021018113</v>
      </c>
    </row>
    <row r="61" spans="1:16" s="252" customFormat="1">
      <c r="A61" s="250" t="s">
        <v>327</v>
      </c>
      <c r="B61" s="251">
        <f t="shared" si="8"/>
        <v>8557.5</v>
      </c>
      <c r="C61" s="251">
        <f t="shared" si="8"/>
        <v>1275</v>
      </c>
      <c r="D61" s="251">
        <f t="shared" si="1"/>
        <v>14.899211218229624</v>
      </c>
      <c r="E61" s="251">
        <f>C61/C41*100</f>
        <v>0.70761942395893918</v>
      </c>
      <c r="F61" s="251">
        <v>7999.8</v>
      </c>
      <c r="G61" s="251">
        <v>1158.0999999999999</v>
      </c>
      <c r="H61" s="251">
        <f t="shared" si="12"/>
        <v>14.476611915297882</v>
      </c>
      <c r="I61" s="251">
        <f>G61/G41*100</f>
        <v>0.66759630167443818</v>
      </c>
      <c r="J61" s="251">
        <v>557.70000000000005</v>
      </c>
      <c r="K61" s="251">
        <v>116.9</v>
      </c>
      <c r="L61" s="238">
        <f t="shared" si="11"/>
        <v>20.961090191859423</v>
      </c>
      <c r="M61" s="238">
        <f>K61/K41*100</f>
        <v>1.7425654021018113</v>
      </c>
    </row>
    <row r="62" spans="1:16" s="252" customFormat="1" ht="45">
      <c r="A62" s="250" t="s">
        <v>328</v>
      </c>
      <c r="B62" s="251">
        <f t="shared" ref="B62:C69" si="13">F62+J62</f>
        <v>32914</v>
      </c>
      <c r="C62" s="251">
        <f t="shared" si="13"/>
        <v>6543.3</v>
      </c>
      <c r="D62" s="251">
        <f t="shared" si="1"/>
        <v>19.879990277693381</v>
      </c>
      <c r="E62" s="251">
        <f>C62/C41*100</f>
        <v>3.631502883757276</v>
      </c>
      <c r="F62" s="238">
        <v>32914</v>
      </c>
      <c r="G62" s="251">
        <v>6543.3</v>
      </c>
      <c r="H62" s="251">
        <f t="shared" si="12"/>
        <v>19.879990277693381</v>
      </c>
      <c r="I62" s="251">
        <f>G62/G41*100</f>
        <v>3.7719392804993972</v>
      </c>
      <c r="J62" s="246">
        <v>0</v>
      </c>
      <c r="K62" s="246"/>
      <c r="L62" s="239"/>
      <c r="M62" s="239"/>
    </row>
    <row r="63" spans="1:16" s="241" customFormat="1" ht="45">
      <c r="A63" s="224" t="s">
        <v>329</v>
      </c>
      <c r="B63" s="238">
        <f t="shared" si="13"/>
        <v>72611</v>
      </c>
      <c r="C63" s="238">
        <f t="shared" si="13"/>
        <v>11380.1</v>
      </c>
      <c r="D63" s="238">
        <f t="shared" si="1"/>
        <v>15.67269421988404</v>
      </c>
      <c r="E63" s="238">
        <f>C63/C41*100</f>
        <v>6.3159057306628421</v>
      </c>
      <c r="F63" s="238">
        <v>72611</v>
      </c>
      <c r="G63" s="238">
        <v>11380.1</v>
      </c>
      <c r="H63" s="238">
        <f t="shared" si="12"/>
        <v>15.67269421988404</v>
      </c>
      <c r="I63" s="238">
        <f>G63/G41*100</f>
        <v>6.5601525539118173</v>
      </c>
      <c r="J63" s="239">
        <v>0</v>
      </c>
      <c r="K63" s="239"/>
      <c r="L63" s="239"/>
      <c r="M63" s="239"/>
    </row>
    <row r="64" spans="1:16" s="241" customFormat="1" ht="78.75">
      <c r="A64" s="253" t="s">
        <v>330</v>
      </c>
      <c r="B64" s="238">
        <f t="shared" si="13"/>
        <v>23.4</v>
      </c>
      <c r="C64" s="238">
        <f t="shared" si="13"/>
        <v>0</v>
      </c>
      <c r="D64" s="238">
        <f t="shared" si="1"/>
        <v>0</v>
      </c>
      <c r="E64" s="238">
        <f>C64/C41*100</f>
        <v>0</v>
      </c>
      <c r="F64" s="238">
        <v>23.4</v>
      </c>
      <c r="G64" s="238">
        <v>0</v>
      </c>
      <c r="H64" s="238">
        <f t="shared" si="12"/>
        <v>0</v>
      </c>
      <c r="I64" s="238">
        <f>G64/G41*100</f>
        <v>0</v>
      </c>
      <c r="J64" s="239"/>
      <c r="K64" s="239"/>
      <c r="L64" s="239"/>
      <c r="M64" s="239"/>
    </row>
    <row r="65" spans="1:15" s="241" customFormat="1" ht="150">
      <c r="A65" s="244" t="s">
        <v>331</v>
      </c>
      <c r="B65" s="238">
        <f t="shared" si="13"/>
        <v>682799.4</v>
      </c>
      <c r="C65" s="238">
        <f t="shared" si="13"/>
        <v>85700</v>
      </c>
      <c r="D65" s="238">
        <f>C65/B65*100</f>
        <v>12.551270548861057</v>
      </c>
      <c r="E65" s="238">
        <f>C65/C41*100</f>
        <v>47.563125202573403</v>
      </c>
      <c r="F65" s="238">
        <v>682799.4</v>
      </c>
      <c r="G65" s="251">
        <v>85700</v>
      </c>
      <c r="H65" s="238">
        <f t="shared" si="12"/>
        <v>12.551270548861057</v>
      </c>
      <c r="I65" s="238">
        <f>G65/G41*100</f>
        <v>49.402472198859648</v>
      </c>
      <c r="J65" s="239"/>
      <c r="K65" s="239"/>
      <c r="L65" s="239"/>
      <c r="M65" s="239"/>
    </row>
    <row r="66" spans="1:15" s="241" customFormat="1" ht="105">
      <c r="A66" s="244" t="s">
        <v>332</v>
      </c>
      <c r="B66" s="238">
        <f t="shared" si="13"/>
        <v>271428.09999999998</v>
      </c>
      <c r="C66" s="238">
        <f t="shared" si="13"/>
        <v>36100</v>
      </c>
      <c r="D66" s="238">
        <f t="shared" si="1"/>
        <v>13.300023100040123</v>
      </c>
      <c r="E66" s="238">
        <f>C66/C41*100</f>
        <v>20.035342121504083</v>
      </c>
      <c r="F66" s="238">
        <v>271428.09999999998</v>
      </c>
      <c r="G66" s="251">
        <v>36100</v>
      </c>
      <c r="H66" s="238">
        <f t="shared" si="12"/>
        <v>13.300023100040123</v>
      </c>
      <c r="I66" s="238">
        <f>G66/G41*100</f>
        <v>20.810142898236094</v>
      </c>
      <c r="J66" s="239">
        <v>0</v>
      </c>
      <c r="K66" s="239">
        <v>0</v>
      </c>
      <c r="L66" s="239"/>
      <c r="M66" s="239"/>
    </row>
    <row r="67" spans="1:15" s="209" customFormat="1" ht="30">
      <c r="A67" s="254" t="s">
        <v>333</v>
      </c>
      <c r="B67" s="255">
        <f t="shared" si="13"/>
        <v>80</v>
      </c>
      <c r="C67" s="256">
        <f t="shared" si="13"/>
        <v>27.6</v>
      </c>
      <c r="D67" s="256">
        <f>C67/B67*100</f>
        <v>34.5</v>
      </c>
      <c r="E67" s="256">
        <f>C67/C74*100</f>
        <v>9.2592126649926297E-3</v>
      </c>
      <c r="F67" s="257"/>
      <c r="G67" s="255"/>
      <c r="H67" s="255" t="e">
        <f t="shared" si="12"/>
        <v>#DIV/0!</v>
      </c>
      <c r="I67" s="255">
        <f>G67/G74*100</f>
        <v>0</v>
      </c>
      <c r="J67" s="255">
        <v>80</v>
      </c>
      <c r="K67" s="255">
        <v>27.6</v>
      </c>
      <c r="L67" s="255">
        <f>K67/J67*100</f>
        <v>34.5</v>
      </c>
      <c r="M67" s="258">
        <f>K67/K73*100</f>
        <v>0.1148726827765893</v>
      </c>
    </row>
    <row r="68" spans="1:15" s="209" customFormat="1" ht="75">
      <c r="A68" s="254" t="s">
        <v>334</v>
      </c>
      <c r="B68" s="255">
        <f t="shared" si="13"/>
        <v>455.8</v>
      </c>
      <c r="C68" s="256">
        <f t="shared" si="13"/>
        <v>457.5</v>
      </c>
      <c r="D68" s="255">
        <f>C68/B68*100</f>
        <v>100.37297060114085</v>
      </c>
      <c r="E68" s="256">
        <f>C68/C74*100</f>
        <v>0.15348151428384518</v>
      </c>
      <c r="F68" s="255"/>
      <c r="G68" s="255"/>
      <c r="H68" s="255"/>
      <c r="I68" s="255">
        <f>G68/G74*100</f>
        <v>0</v>
      </c>
      <c r="J68" s="255">
        <v>455.8</v>
      </c>
      <c r="K68" s="255">
        <v>457.5</v>
      </c>
      <c r="L68" s="255">
        <f>K68/J68*100</f>
        <v>100.37297060114085</v>
      </c>
      <c r="M68" s="258">
        <f>K68/K74*100</f>
        <v>0.71889652918327063</v>
      </c>
    </row>
    <row r="69" spans="1:15" s="235" customFormat="1" ht="75">
      <c r="A69" s="254" t="s">
        <v>335</v>
      </c>
      <c r="B69" s="259">
        <f t="shared" si="13"/>
        <v>-3907.1</v>
      </c>
      <c r="C69" s="259">
        <f t="shared" si="13"/>
        <v>-4527.3</v>
      </c>
      <c r="D69" s="255">
        <f>C69/B69*100</f>
        <v>115.87366589030228</v>
      </c>
      <c r="E69" s="259">
        <f>C69/C74*100</f>
        <v>-1.5188128079065626</v>
      </c>
      <c r="F69" s="260">
        <v>-3907.1</v>
      </c>
      <c r="G69" s="260">
        <v>-4527.3</v>
      </c>
      <c r="H69" s="255">
        <f>G69/F69*100</f>
        <v>115.87366589030228</v>
      </c>
      <c r="I69" s="259">
        <f>G69/G74*100</f>
        <v>-1.7851376144618503</v>
      </c>
      <c r="J69" s="259">
        <v>0</v>
      </c>
      <c r="K69" s="259">
        <v>0</v>
      </c>
      <c r="L69" s="255" t="e">
        <f>K69/J69*100</f>
        <v>#DIV/0!</v>
      </c>
      <c r="M69" s="258">
        <f>K69/K74*100</f>
        <v>0</v>
      </c>
      <c r="N69" s="261"/>
    </row>
    <row r="70" spans="1:15" s="265" customFormat="1">
      <c r="A70" s="262" t="s">
        <v>336</v>
      </c>
      <c r="B70" s="263">
        <f>B13+B41+B67+B68+B69</f>
        <v>2333215.8999999994</v>
      </c>
      <c r="C70" s="263">
        <f>C13+C41+C67+C68+C69</f>
        <v>298081.5</v>
      </c>
      <c r="D70" s="263">
        <f>C70/B70*100</f>
        <v>12.775564404477102</v>
      </c>
      <c r="E70" s="263">
        <f>E13+E41+E67+E68+E69</f>
        <v>99.999999999999986</v>
      </c>
      <c r="F70" s="263">
        <f>F13+F41+F67+F68+F69</f>
        <v>2019954.4999999998</v>
      </c>
      <c r="G70" s="263">
        <f>G13+G41+G67+G68+G69</f>
        <v>251275.30000000002</v>
      </c>
      <c r="H70" s="263">
        <f>G70/F70*100</f>
        <v>12.439651487199342</v>
      </c>
      <c r="I70" s="263">
        <f>I13+I41+I67+I69</f>
        <v>99.079139799700883</v>
      </c>
      <c r="J70" s="264">
        <f>J13+J41+J67+J68+J69</f>
        <v>313265.2</v>
      </c>
      <c r="K70" s="264">
        <f>K13+K41+K67+K68+K69</f>
        <v>46806.200000000012</v>
      </c>
      <c r="L70" s="264">
        <f>K70/J70*100</f>
        <v>14.941397895457269</v>
      </c>
      <c r="M70" s="264">
        <f>M13+M41+M67+M69</f>
        <v>72.901928459719116</v>
      </c>
    </row>
    <row r="71" spans="1:15" s="265" customFormat="1" ht="45">
      <c r="A71" s="266" t="s">
        <v>337</v>
      </c>
      <c r="B71" s="267"/>
      <c r="C71" s="268"/>
      <c r="D71" s="268"/>
      <c r="E71" s="268"/>
      <c r="F71" s="268">
        <v>12433</v>
      </c>
      <c r="G71" s="268">
        <v>2335.4</v>
      </c>
      <c r="H71" s="268">
        <f>G71/F71*100</f>
        <v>18.783881605404972</v>
      </c>
      <c r="I71" s="268">
        <f>G71/G74*100</f>
        <v>0.92086020029911986</v>
      </c>
      <c r="J71" s="269"/>
      <c r="K71" s="269"/>
      <c r="L71" s="269"/>
      <c r="M71" s="269"/>
    </row>
    <row r="72" spans="1:15" s="272" customFormat="1" ht="45">
      <c r="A72" s="266" t="s">
        <v>338</v>
      </c>
      <c r="B72" s="268"/>
      <c r="C72" s="268"/>
      <c r="D72" s="268"/>
      <c r="E72" s="268"/>
      <c r="F72" s="267"/>
      <c r="G72" s="267"/>
      <c r="H72" s="267"/>
      <c r="I72" s="267"/>
      <c r="J72" s="270">
        <v>81438.5</v>
      </c>
      <c r="K72" s="270">
        <v>16833</v>
      </c>
      <c r="L72" s="270">
        <f>K72/J72*100</f>
        <v>20.669585024282128</v>
      </c>
      <c r="M72" s="270">
        <f>K72/K74*100</f>
        <v>26.450678198343152</v>
      </c>
      <c r="N72" s="271"/>
      <c r="O72" s="271"/>
    </row>
    <row r="73" spans="1:15" s="272" customFormat="1" ht="28.5">
      <c r="A73" s="273" t="s">
        <v>339</v>
      </c>
      <c r="B73" s="274">
        <f>B41+B67+B68+B69+B71</f>
        <v>1546417.3999999997</v>
      </c>
      <c r="C73" s="274">
        <f>C41+C67+C68+C69+C71</f>
        <v>176139.40000000002</v>
      </c>
      <c r="D73" s="274">
        <f>C73/B73*100</f>
        <v>11.390158957083647</v>
      </c>
      <c r="E73" s="274">
        <f>C73/C74*100</f>
        <v>59.091020408847925</v>
      </c>
      <c r="F73" s="274">
        <f>F41+F67+F68+F69+F71</f>
        <v>1487988.8999999997</v>
      </c>
      <c r="G73" s="274">
        <f>G41+G67+G68+G69+G71</f>
        <v>171281.2</v>
      </c>
      <c r="H73" s="274">
        <f>G73/F73*100</f>
        <v>11.510919201077376</v>
      </c>
      <c r="I73" s="274">
        <f>G73/G74*100</f>
        <v>67.53705581034238</v>
      </c>
      <c r="J73" s="275">
        <f>J41+J67+J68+J69+J72</f>
        <v>152300</v>
      </c>
      <c r="K73" s="275">
        <f>K41+K67+K68+K69+K72</f>
        <v>24026.6</v>
      </c>
      <c r="L73" s="275">
        <f>K73/J73*100</f>
        <v>15.775837163493106</v>
      </c>
      <c r="M73" s="275">
        <f>K73/K74*100</f>
        <v>37.754402946611513</v>
      </c>
      <c r="N73" s="276"/>
    </row>
    <row r="74" spans="1:15" s="282" customFormat="1" ht="18.75">
      <c r="A74" s="277" t="s">
        <v>340</v>
      </c>
      <c r="B74" s="278">
        <f>B70+B71</f>
        <v>2333215.8999999994</v>
      </c>
      <c r="C74" s="278">
        <f>C70+C71</f>
        <v>298081.5</v>
      </c>
      <c r="D74" s="278">
        <f>C74/B74*100</f>
        <v>12.775564404477102</v>
      </c>
      <c r="E74" s="279">
        <f>E13+E73</f>
        <v>100</v>
      </c>
      <c r="F74" s="278">
        <f>F70+F71</f>
        <v>2032387.4999999998</v>
      </c>
      <c r="G74" s="278">
        <f>G70+G71</f>
        <v>253610.7</v>
      </c>
      <c r="H74" s="279">
        <f>G74/F74*100</f>
        <v>12.478461907485656</v>
      </c>
      <c r="I74" s="279">
        <f>I13+I73</f>
        <v>100</v>
      </c>
      <c r="J74" s="280">
        <f>J70+J72</f>
        <v>394703.7</v>
      </c>
      <c r="K74" s="280">
        <f>K70+K72</f>
        <v>63639.200000000012</v>
      </c>
      <c r="L74" s="280">
        <f>K74/J74*100</f>
        <v>16.123284377623015</v>
      </c>
      <c r="M74" s="281">
        <f>M13+M73</f>
        <v>100</v>
      </c>
    </row>
    <row r="75" spans="1:15" s="272" customFormat="1" ht="15.75">
      <c r="A75" s="283"/>
      <c r="B75" s="284"/>
      <c r="C75" s="285" t="s">
        <v>341</v>
      </c>
      <c r="D75" s="285"/>
      <c r="E75" s="286"/>
      <c r="F75" s="287"/>
      <c r="G75" s="287"/>
      <c r="H75" s="288"/>
      <c r="I75" s="289" t="s">
        <v>247</v>
      </c>
      <c r="J75" s="290"/>
      <c r="K75" s="290"/>
      <c r="L75" s="291"/>
      <c r="M75" s="292"/>
    </row>
    <row r="76" spans="1:15" s="272" customFormat="1" ht="15.75">
      <c r="A76" s="293" t="s">
        <v>252</v>
      </c>
      <c r="B76" s="294"/>
      <c r="C76" s="172"/>
      <c r="D76" s="173"/>
      <c r="E76" s="173"/>
      <c r="F76" s="174"/>
      <c r="G76" s="174"/>
      <c r="H76" s="173"/>
      <c r="I76" s="173"/>
      <c r="J76" s="174"/>
      <c r="K76" s="174"/>
      <c r="L76" s="175"/>
      <c r="M76" s="176"/>
    </row>
    <row r="77" spans="1:15" s="272" customFormat="1" ht="15.75">
      <c r="A77" s="293" t="s">
        <v>342</v>
      </c>
      <c r="B77" s="295" t="s">
        <v>343</v>
      </c>
      <c r="C77" s="295" t="s">
        <v>344</v>
      </c>
      <c r="D77" s="295"/>
      <c r="E77" s="295"/>
      <c r="F77" s="295"/>
      <c r="G77" s="295"/>
      <c r="H77" s="295"/>
      <c r="I77" s="295"/>
      <c r="J77" s="295"/>
      <c r="K77" s="295"/>
      <c r="L77" s="295"/>
      <c r="M77" s="295"/>
      <c r="N77" s="288"/>
      <c r="O77" s="288"/>
    </row>
    <row r="78" spans="1:15">
      <c r="A78" s="293" t="s">
        <v>131</v>
      </c>
      <c r="B78" s="296">
        <f>B79+B80</f>
        <v>45374.6</v>
      </c>
      <c r="C78" s="296">
        <v>45694.7</v>
      </c>
      <c r="D78" s="296"/>
      <c r="E78" s="296"/>
      <c r="F78" s="296"/>
      <c r="G78" s="296"/>
      <c r="H78" s="296"/>
      <c r="I78" s="296"/>
      <c r="J78" s="296"/>
      <c r="K78" s="296"/>
      <c r="L78" s="296"/>
      <c r="M78" s="296"/>
      <c r="N78" s="176"/>
      <c r="O78" s="176"/>
    </row>
    <row r="79" spans="1:15">
      <c r="A79" s="293" t="s">
        <v>266</v>
      </c>
      <c r="B79" s="297">
        <v>8642.4</v>
      </c>
      <c r="C79" s="298">
        <v>9881.2000000000007</v>
      </c>
      <c r="D79" s="298"/>
      <c r="E79" s="296"/>
      <c r="F79" s="296"/>
      <c r="G79" s="299"/>
      <c r="H79" s="299"/>
      <c r="I79" s="299"/>
      <c r="J79" s="299"/>
      <c r="K79" s="299"/>
      <c r="L79" s="299"/>
      <c r="M79" s="299"/>
      <c r="N79" s="176"/>
      <c r="O79" s="176"/>
    </row>
    <row r="80" spans="1:15">
      <c r="A80" s="293" t="s">
        <v>128</v>
      </c>
      <c r="B80" s="297">
        <v>36732.199999999997</v>
      </c>
      <c r="C80" s="300">
        <v>35813.5</v>
      </c>
      <c r="D80" s="300"/>
      <c r="E80" s="296"/>
      <c r="F80" s="296"/>
      <c r="G80" s="299"/>
      <c r="H80" s="299"/>
      <c r="I80" s="299"/>
      <c r="J80" s="301"/>
      <c r="K80" s="299"/>
      <c r="L80" s="299"/>
      <c r="M80" s="299"/>
      <c r="N80" s="176"/>
      <c r="O80" s="176"/>
    </row>
    <row r="81" spans="1:15">
      <c r="A81" s="302" t="s">
        <v>345</v>
      </c>
      <c r="B81" s="303"/>
      <c r="C81" s="303"/>
      <c r="D81" s="303"/>
      <c r="E81" s="303"/>
      <c r="F81" s="304"/>
      <c r="G81" s="304"/>
      <c r="H81" s="304"/>
      <c r="I81" s="303"/>
      <c r="J81" s="305"/>
      <c r="K81" s="304"/>
      <c r="L81" s="304"/>
      <c r="M81" s="304"/>
      <c r="N81" s="176"/>
      <c r="O81" s="176"/>
    </row>
    <row r="82" spans="1:15" customFormat="1">
      <c r="A82" s="306"/>
      <c r="B82" s="307"/>
      <c r="C82" s="307"/>
      <c r="D82" s="307"/>
      <c r="E82" s="307"/>
      <c r="F82" s="308"/>
      <c r="G82" s="308"/>
      <c r="H82" s="304"/>
      <c r="I82" s="304"/>
      <c r="J82" s="309"/>
      <c r="K82" s="309"/>
      <c r="L82" s="308"/>
      <c r="M82" s="304"/>
      <c r="N82" s="304"/>
      <c r="O82" s="304"/>
    </row>
    <row r="83" spans="1:15" customFormat="1">
      <c r="A83" s="306"/>
      <c r="B83" s="310"/>
      <c r="C83" s="310"/>
      <c r="D83" s="307"/>
      <c r="E83" s="307"/>
      <c r="F83" s="311"/>
      <c r="G83" s="311"/>
      <c r="H83" s="304"/>
      <c r="I83" s="304"/>
      <c r="J83" s="311"/>
      <c r="K83" s="311"/>
      <c r="L83" s="311"/>
      <c r="M83" s="304"/>
      <c r="N83" s="304"/>
      <c r="O83" s="304"/>
    </row>
    <row r="84" spans="1:15" customFormat="1">
      <c r="A84" s="306"/>
      <c r="B84" s="310"/>
      <c r="C84" s="310"/>
      <c r="D84" s="307"/>
      <c r="E84" s="307"/>
      <c r="F84" s="309"/>
      <c r="G84" s="309"/>
      <c r="H84" s="304"/>
      <c r="I84" s="304"/>
      <c r="J84" s="311"/>
      <c r="K84" s="311"/>
      <c r="L84" s="311"/>
      <c r="M84" s="304"/>
      <c r="N84" s="304"/>
      <c r="O84" s="304"/>
    </row>
    <row r="85" spans="1:15" customFormat="1">
      <c r="A85" s="306"/>
      <c r="B85" s="310"/>
      <c r="C85" s="310"/>
      <c r="D85" s="307"/>
      <c r="E85" s="307"/>
      <c r="F85" s="311"/>
      <c r="G85" s="311"/>
      <c r="H85" s="304"/>
      <c r="I85" s="304"/>
      <c r="J85" s="311"/>
      <c r="K85" s="311"/>
      <c r="L85" s="311"/>
      <c r="M85" s="304"/>
    </row>
    <row r="86" spans="1:15" customFormat="1">
      <c r="A86" s="306"/>
      <c r="B86" s="310"/>
      <c r="C86" s="310"/>
      <c r="D86" s="307"/>
      <c r="E86" s="307"/>
      <c r="F86" s="308"/>
      <c r="G86" s="308"/>
      <c r="H86" s="304"/>
      <c r="I86" s="304"/>
      <c r="J86" s="311"/>
      <c r="K86" s="311"/>
      <c r="L86" s="311"/>
      <c r="M86" s="304"/>
    </row>
    <row r="87" spans="1:15" customFormat="1">
      <c r="A87" s="306"/>
      <c r="B87" s="307"/>
      <c r="C87" s="307"/>
      <c r="D87" s="307"/>
      <c r="E87" s="307"/>
      <c r="F87" s="308"/>
      <c r="G87" s="308"/>
      <c r="H87" s="304"/>
      <c r="I87" s="304"/>
      <c r="J87" s="308"/>
      <c r="K87" s="308"/>
      <c r="L87" s="308"/>
      <c r="M87" s="304"/>
    </row>
    <row r="88" spans="1:15" customFormat="1">
      <c r="A88" s="306"/>
      <c r="B88" s="307"/>
      <c r="C88" s="307"/>
      <c r="D88" s="307"/>
      <c r="E88" s="307"/>
      <c r="F88" s="308"/>
      <c r="G88" s="308"/>
      <c r="H88" s="304"/>
      <c r="I88" s="304"/>
      <c r="J88" s="308"/>
      <c r="K88" s="308"/>
      <c r="L88" s="308"/>
      <c r="M88" s="304"/>
    </row>
    <row r="89" spans="1:15" customFormat="1">
      <c r="A89" s="306"/>
      <c r="B89" s="307"/>
      <c r="C89" s="307"/>
      <c r="D89" s="307"/>
      <c r="E89" s="307"/>
      <c r="F89" s="308"/>
      <c r="G89" s="308"/>
      <c r="H89" s="304"/>
      <c r="I89" s="304"/>
      <c r="J89" s="308"/>
      <c r="K89" s="308"/>
      <c r="L89" s="308"/>
      <c r="M89" s="304"/>
    </row>
    <row r="90" spans="1:15" customFormat="1">
      <c r="A90" s="306"/>
      <c r="B90" s="304"/>
      <c r="C90" s="304"/>
      <c r="D90" s="304"/>
      <c r="E90" s="304"/>
      <c r="F90" s="308"/>
      <c r="G90" s="308"/>
      <c r="H90" s="304"/>
      <c r="I90" s="304"/>
      <c r="J90" s="308"/>
      <c r="K90" s="308"/>
      <c r="L90" s="308"/>
      <c r="M90" s="304"/>
    </row>
    <row r="91" spans="1:15" customFormat="1">
      <c r="A91" s="306"/>
      <c r="B91" s="304"/>
      <c r="C91" s="304"/>
      <c r="D91" s="304"/>
      <c r="E91" s="304"/>
      <c r="F91" s="308"/>
      <c r="G91" s="308"/>
      <c r="H91" s="304"/>
      <c r="I91" s="304"/>
      <c r="J91" s="308"/>
      <c r="K91" s="308"/>
      <c r="L91" s="308"/>
      <c r="M91" s="304"/>
    </row>
    <row r="92" spans="1:15" customFormat="1">
      <c r="A92" s="306"/>
      <c r="B92" s="304"/>
      <c r="C92" s="304"/>
      <c r="D92" s="304"/>
      <c r="E92" s="304"/>
      <c r="F92" s="308"/>
      <c r="G92" s="308"/>
      <c r="H92" s="304"/>
      <c r="I92" s="304"/>
      <c r="J92" s="308"/>
      <c r="K92" s="308"/>
      <c r="L92" s="308"/>
      <c r="M92" s="304"/>
    </row>
    <row r="93" spans="1:15" customFormat="1">
      <c r="A93" s="306"/>
      <c r="B93" s="304"/>
      <c r="C93" s="304"/>
      <c r="D93" s="304"/>
      <c r="E93" s="304"/>
      <c r="F93" s="308"/>
      <c r="G93" s="308"/>
      <c r="H93" s="304"/>
      <c r="I93" s="304"/>
      <c r="J93" s="308"/>
      <c r="K93" s="308"/>
      <c r="L93" s="308"/>
      <c r="M93" s="304"/>
    </row>
    <row r="94" spans="1:15" customFormat="1">
      <c r="A94" s="306"/>
      <c r="B94" s="304"/>
      <c r="C94" s="304"/>
      <c r="D94" s="304"/>
      <c r="E94" s="304"/>
      <c r="F94" s="308"/>
      <c r="G94" s="308"/>
      <c r="H94" s="304"/>
      <c r="I94" s="304"/>
      <c r="J94" s="308"/>
      <c r="K94" s="308"/>
      <c r="L94" s="308"/>
      <c r="M94" s="304"/>
    </row>
    <row r="95" spans="1:15" customFormat="1">
      <c r="A95" s="306"/>
      <c r="B95" s="304"/>
      <c r="C95" s="304"/>
      <c r="D95" s="304"/>
      <c r="E95" s="304"/>
      <c r="F95" s="308"/>
      <c r="G95" s="308"/>
      <c r="H95" s="304"/>
      <c r="I95" s="304"/>
      <c r="J95" s="308"/>
      <c r="K95" s="308"/>
      <c r="L95" s="308"/>
      <c r="M95" s="304"/>
    </row>
    <row r="96" spans="1:15" customFormat="1">
      <c r="A96" s="306"/>
      <c r="B96" s="304"/>
      <c r="C96" s="304"/>
      <c r="D96" s="304"/>
      <c r="E96" s="304"/>
      <c r="F96" s="308"/>
      <c r="G96" s="308"/>
      <c r="H96" s="304"/>
      <c r="I96" s="304"/>
      <c r="J96" s="308"/>
      <c r="K96" s="308"/>
      <c r="L96" s="308"/>
      <c r="M96" s="304"/>
    </row>
    <row r="97" spans="1:13" customFormat="1">
      <c r="A97" s="306"/>
      <c r="B97" s="304"/>
      <c r="C97" s="304"/>
      <c r="D97" s="304"/>
      <c r="E97" s="304"/>
      <c r="F97" s="308"/>
      <c r="G97" s="308"/>
      <c r="H97" s="304"/>
      <c r="I97" s="304"/>
      <c r="J97" s="308"/>
      <c r="K97" s="308"/>
      <c r="L97" s="308"/>
      <c r="M97" s="304"/>
    </row>
    <row r="98" spans="1:13" customFormat="1">
      <c r="A98" s="306"/>
      <c r="B98" s="304"/>
      <c r="C98" s="304"/>
      <c r="D98" s="304"/>
      <c r="E98" s="304"/>
      <c r="F98" s="308"/>
      <c r="G98" s="308"/>
      <c r="H98" s="304"/>
      <c r="I98" s="304"/>
      <c r="J98" s="308"/>
      <c r="K98" s="308"/>
      <c r="L98" s="308"/>
      <c r="M98" s="304"/>
    </row>
    <row r="99" spans="1:13" customFormat="1">
      <c r="A99" s="306"/>
      <c r="B99" s="304"/>
      <c r="C99" s="304"/>
      <c r="D99" s="304"/>
      <c r="E99" s="304"/>
      <c r="F99" s="308"/>
      <c r="G99" s="308"/>
      <c r="H99" s="304"/>
      <c r="I99" s="304"/>
      <c r="J99" s="308"/>
      <c r="K99" s="308"/>
      <c r="L99" s="308"/>
      <c r="M99" s="304"/>
    </row>
    <row r="100" spans="1:13" customFormat="1">
      <c r="A100" s="306"/>
      <c r="B100" s="304"/>
      <c r="C100" s="304"/>
      <c r="D100" s="304"/>
      <c r="E100" s="304"/>
      <c r="F100" s="308"/>
      <c r="G100" s="308"/>
      <c r="H100" s="304"/>
      <c r="I100" s="304"/>
      <c r="J100" s="308"/>
      <c r="K100" s="308"/>
      <c r="L100" s="308"/>
      <c r="M100" s="304"/>
    </row>
    <row r="101" spans="1:13" customFormat="1">
      <c r="A101" s="306"/>
      <c r="B101" s="304"/>
      <c r="C101" s="304"/>
      <c r="D101" s="304"/>
      <c r="E101" s="304"/>
      <c r="F101" s="308"/>
      <c r="G101" s="308"/>
      <c r="H101" s="304"/>
      <c r="I101" s="304"/>
      <c r="J101" s="308"/>
      <c r="K101" s="308"/>
      <c r="L101" s="308"/>
      <c r="M101" s="304"/>
    </row>
    <row r="102" spans="1:13" customFormat="1">
      <c r="A102" s="306"/>
      <c r="B102" s="304"/>
      <c r="C102" s="304"/>
      <c r="D102" s="304"/>
      <c r="E102" s="304"/>
      <c r="F102" s="308"/>
      <c r="G102" s="308"/>
      <c r="H102" s="304"/>
      <c r="I102" s="304"/>
      <c r="J102" s="308"/>
      <c r="K102" s="308"/>
      <c r="L102" s="308"/>
      <c r="M102" s="304"/>
    </row>
    <row r="103" spans="1:13" customFormat="1">
      <c r="A103" s="306"/>
      <c r="B103" s="304"/>
      <c r="C103" s="304"/>
      <c r="D103" s="304"/>
      <c r="E103" s="304"/>
      <c r="F103" s="308"/>
      <c r="G103" s="308"/>
      <c r="H103" s="304"/>
      <c r="I103" s="304"/>
      <c r="J103" s="308"/>
      <c r="K103" s="308"/>
      <c r="L103" s="308"/>
      <c r="M103" s="304"/>
    </row>
    <row r="104" spans="1:13" customFormat="1">
      <c r="A104" s="306"/>
      <c r="B104" s="304"/>
      <c r="C104" s="304"/>
      <c r="D104" s="304"/>
      <c r="E104" s="304"/>
      <c r="F104" s="308"/>
      <c r="G104" s="308"/>
      <c r="H104" s="304"/>
      <c r="I104" s="304"/>
      <c r="J104" s="308"/>
      <c r="K104" s="308"/>
      <c r="L104" s="308"/>
      <c r="M104" s="304"/>
    </row>
    <row r="105" spans="1:13" customFormat="1">
      <c r="A105" s="306"/>
      <c r="B105" s="304"/>
      <c r="C105" s="304"/>
      <c r="D105" s="304"/>
      <c r="E105" s="304"/>
      <c r="F105" s="308"/>
      <c r="G105" s="308"/>
      <c r="H105" s="304"/>
      <c r="I105" s="304"/>
      <c r="J105" s="308"/>
      <c r="K105" s="308"/>
      <c r="L105" s="308"/>
      <c r="M105" s="304"/>
    </row>
    <row r="106" spans="1:13" customFormat="1">
      <c r="A106" s="306"/>
      <c r="B106" s="304"/>
      <c r="C106" s="304"/>
      <c r="D106" s="304"/>
      <c r="E106" s="304"/>
      <c r="F106" s="308"/>
      <c r="G106" s="308"/>
      <c r="H106" s="304"/>
      <c r="I106" s="304"/>
      <c r="J106" s="308"/>
      <c r="K106" s="308"/>
      <c r="L106" s="308"/>
      <c r="M106" s="304"/>
    </row>
  </sheetData>
  <mergeCells count="13">
    <mergeCell ref="C8:C9"/>
    <mergeCell ref="G8:G9"/>
    <mergeCell ref="K8:K9"/>
    <mergeCell ref="A2:M2"/>
    <mergeCell ref="A3:M3"/>
    <mergeCell ref="A5:M5"/>
    <mergeCell ref="A6:A9"/>
    <mergeCell ref="B6:E6"/>
    <mergeCell ref="F6:I6"/>
    <mergeCell ref="J6:M6"/>
    <mergeCell ref="B7:B9"/>
    <mergeCell ref="F7:F9"/>
    <mergeCell ref="J7:J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118"/>
  <sheetViews>
    <sheetView view="pageBreakPreview" topLeftCell="A57" zoomScaleSheetLayoutView="100" workbookViewId="0">
      <pane xSplit="1" topLeftCell="B1" activePane="topRight" state="frozen"/>
      <selection activeCell="A38" sqref="A38"/>
      <selection pane="topRight" activeCell="I71" sqref="I71"/>
    </sheetView>
  </sheetViews>
  <sheetFormatPr defaultRowHeight="12.75"/>
  <cols>
    <col min="1" max="1" width="35.7109375" style="10" customWidth="1"/>
    <col min="2" max="2" width="22" style="5" customWidth="1"/>
    <col min="3" max="3" width="12" style="3" customWidth="1"/>
    <col min="4" max="4" width="11.7109375" style="3" customWidth="1"/>
    <col min="5" max="5" width="10.28515625" style="3" customWidth="1"/>
    <col min="6" max="6" width="7.5703125" style="32" customWidth="1"/>
    <col min="7" max="7" width="12.28515625" style="147" customWidth="1"/>
    <col min="8" max="8" width="11.28515625" style="147" customWidth="1"/>
    <col min="9" max="9" width="9.7109375" style="32" customWidth="1"/>
    <col min="10" max="10" width="7.5703125" style="32" customWidth="1"/>
    <col min="11" max="11" width="11.140625" style="32" customWidth="1"/>
    <col min="12" max="12" width="10.85546875" style="32" customWidth="1"/>
    <col min="13" max="13" width="9.42578125" style="32" customWidth="1"/>
    <col min="14" max="14" width="9.140625" style="32" customWidth="1"/>
    <col min="15" max="15" width="8.42578125" style="33" customWidth="1"/>
    <col min="16" max="16" width="8.42578125" style="5" customWidth="1"/>
    <col min="17" max="16384" width="9.140625" style="5"/>
  </cols>
  <sheetData>
    <row r="1" spans="1:15" ht="18" customHeight="1">
      <c r="A1" s="52"/>
      <c r="B1" s="46" t="s">
        <v>42</v>
      </c>
      <c r="C1" s="46" t="s">
        <v>42</v>
      </c>
      <c r="D1" s="46" t="s">
        <v>42</v>
      </c>
      <c r="E1" s="46"/>
      <c r="F1" s="46"/>
      <c r="G1" s="326"/>
      <c r="H1" s="326"/>
      <c r="I1" s="31"/>
      <c r="J1" s="31"/>
      <c r="K1" s="31"/>
      <c r="L1" s="31"/>
      <c r="M1" s="31"/>
    </row>
    <row r="2" spans="1:15" s="6" customFormat="1" ht="17.25" customHeight="1">
      <c r="A2" s="330" t="s">
        <v>136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126"/>
      <c r="N2" s="127"/>
      <c r="O2" s="34"/>
    </row>
    <row r="3" spans="1:15" s="6" customFormat="1" ht="14.25" customHeight="1">
      <c r="A3" s="330" t="s">
        <v>137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126"/>
      <c r="N3" s="127"/>
      <c r="O3" s="34"/>
    </row>
    <row r="4" spans="1:15" s="6" customFormat="1" ht="12.75" customHeight="1">
      <c r="A4" s="53"/>
      <c r="B4" s="73"/>
      <c r="C4" s="73"/>
      <c r="D4" s="73"/>
      <c r="E4" s="47"/>
      <c r="F4" s="47"/>
      <c r="G4" s="142"/>
      <c r="H4" s="142"/>
      <c r="I4" s="149"/>
      <c r="J4" s="149"/>
      <c r="K4" s="167"/>
      <c r="L4" s="167"/>
      <c r="M4" s="126"/>
      <c r="N4" s="127"/>
      <c r="O4" s="34"/>
    </row>
    <row r="5" spans="1:15" s="6" customFormat="1" ht="14.25" customHeight="1">
      <c r="A5" s="54"/>
      <c r="B5" s="34"/>
      <c r="C5" s="330" t="s">
        <v>258</v>
      </c>
      <c r="D5" s="331"/>
      <c r="E5" s="331"/>
      <c r="F5" s="74"/>
      <c r="G5" s="143"/>
      <c r="H5" s="143"/>
      <c r="I5" s="35"/>
      <c r="J5" s="36"/>
      <c r="K5" s="35"/>
      <c r="L5" s="35"/>
      <c r="M5" s="126"/>
      <c r="N5" s="127"/>
      <c r="O5" s="34"/>
    </row>
    <row r="6" spans="1:15" s="6" customFormat="1" ht="0.75" customHeight="1">
      <c r="A6" s="332"/>
      <c r="B6" s="332"/>
      <c r="C6" s="332"/>
      <c r="D6" s="332"/>
      <c r="E6" s="333"/>
      <c r="F6" s="333"/>
      <c r="G6" s="333"/>
      <c r="H6" s="143"/>
      <c r="I6" s="35"/>
      <c r="J6" s="36"/>
      <c r="K6" s="35"/>
      <c r="L6" s="35"/>
      <c r="M6" s="128"/>
      <c r="N6" s="127"/>
      <c r="O6" s="34"/>
    </row>
    <row r="7" spans="1:15" s="6" customFormat="1" ht="12.95" customHeight="1">
      <c r="A7" s="334" t="s">
        <v>231</v>
      </c>
      <c r="B7" s="334"/>
      <c r="C7" s="35"/>
      <c r="D7" s="35"/>
      <c r="E7" s="36"/>
      <c r="F7" s="36"/>
      <c r="G7" s="325"/>
      <c r="H7" s="325"/>
      <c r="I7" s="35"/>
      <c r="J7" s="36"/>
      <c r="K7" s="35"/>
      <c r="L7" s="35"/>
      <c r="M7" s="128"/>
      <c r="N7" s="127"/>
      <c r="O7" s="34"/>
    </row>
    <row r="8" spans="1:15" s="3" customFormat="1" ht="18.75" customHeight="1">
      <c r="A8" s="335"/>
      <c r="B8" s="337"/>
      <c r="C8" s="340" t="s">
        <v>131</v>
      </c>
      <c r="D8" s="340"/>
      <c r="E8" s="340"/>
      <c r="F8" s="341"/>
      <c r="G8" s="339" t="s">
        <v>127</v>
      </c>
      <c r="H8" s="339"/>
      <c r="I8" s="339"/>
      <c r="J8" s="339"/>
      <c r="K8" s="329" t="s">
        <v>128</v>
      </c>
      <c r="L8" s="329"/>
      <c r="M8" s="329"/>
      <c r="N8" s="329"/>
      <c r="O8" s="32"/>
    </row>
    <row r="9" spans="1:15" s="3" customFormat="1" ht="63.75" customHeight="1">
      <c r="A9" s="336"/>
      <c r="B9" s="338"/>
      <c r="C9" s="55" t="s">
        <v>132</v>
      </c>
      <c r="D9" s="55" t="s">
        <v>133</v>
      </c>
      <c r="E9" s="56" t="s">
        <v>129</v>
      </c>
      <c r="F9" s="57" t="s">
        <v>130</v>
      </c>
      <c r="G9" s="150" t="s">
        <v>126</v>
      </c>
      <c r="H9" s="150" t="s">
        <v>125</v>
      </c>
      <c r="I9" s="129" t="s">
        <v>129</v>
      </c>
      <c r="J9" s="57" t="s">
        <v>130</v>
      </c>
      <c r="K9" s="57" t="s">
        <v>134</v>
      </c>
      <c r="L9" s="57" t="s">
        <v>135</v>
      </c>
      <c r="M9" s="129" t="s">
        <v>129</v>
      </c>
      <c r="N9" s="57" t="s">
        <v>130</v>
      </c>
      <c r="O9" s="32"/>
    </row>
    <row r="10" spans="1:15" s="3" customFormat="1" ht="21" customHeight="1">
      <c r="A10" s="58" t="s">
        <v>57</v>
      </c>
      <c r="B10" s="59" t="s">
        <v>69</v>
      </c>
      <c r="C10" s="60" t="s">
        <v>78</v>
      </c>
      <c r="D10" s="60" t="s">
        <v>86</v>
      </c>
      <c r="E10" s="60" t="s">
        <v>124</v>
      </c>
      <c r="F10" s="61" t="s">
        <v>3</v>
      </c>
      <c r="G10" s="61" t="s">
        <v>14</v>
      </c>
      <c r="H10" s="61" t="s">
        <v>27</v>
      </c>
      <c r="I10" s="61" t="s">
        <v>70</v>
      </c>
      <c r="J10" s="61" t="s">
        <v>77</v>
      </c>
      <c r="K10" s="61" t="s">
        <v>229</v>
      </c>
      <c r="L10" s="61" t="s">
        <v>230</v>
      </c>
      <c r="M10" s="130">
        <v>13</v>
      </c>
      <c r="N10" s="125">
        <v>14</v>
      </c>
      <c r="O10" s="32"/>
    </row>
    <row r="11" spans="1:15" s="7" customFormat="1" ht="30" customHeight="1">
      <c r="A11" s="82" t="s">
        <v>29</v>
      </c>
      <c r="B11" s="83" t="s">
        <v>103</v>
      </c>
      <c r="C11" s="84">
        <f>C13+C22+C24+C28+C36+C40+C47+C50+C55+C58+C60</f>
        <v>2480879.9300000002</v>
      </c>
      <c r="D11" s="84">
        <f>D13+D22+D24+D28+D36+D40+D47+D50+D55+D58+D60</f>
        <v>284568.10000000003</v>
      </c>
      <c r="E11" s="84">
        <f>D11/C11*100</f>
        <v>11.470450325260199</v>
      </c>
      <c r="F11" s="79">
        <f>F13+F22+F24+F28+F36+F40+F47+F50+F55+F58+F60</f>
        <v>99.999999999999986</v>
      </c>
      <c r="G11" s="131">
        <f>G13+G22+G24+G28+G36+G40+G47+G50+G55+G58+G60</f>
        <v>2102794.13</v>
      </c>
      <c r="H11" s="131">
        <f>H13+H22+H24+H28+H36+H40+H47+H50+H55+H58+H60</f>
        <v>253269.10000000003</v>
      </c>
      <c r="I11" s="131">
        <f>H11/G11*100</f>
        <v>12.044407789934246</v>
      </c>
      <c r="J11" s="79">
        <f>J13+J22+J24+J28+J36+J40+J47+J50+J55+J58+J60</f>
        <v>99.999999999999986</v>
      </c>
      <c r="K11" s="131">
        <f>K13+K22+K24+K28+K36+K40+K47+K50+K55+K58+K60</f>
        <v>471961.10000000003</v>
      </c>
      <c r="L11" s="131">
        <f>L13+L22+L24+L28+L36+L40+L47+L50+L55+L58+L60</f>
        <v>50467.399999999987</v>
      </c>
      <c r="M11" s="132">
        <f>L11/K11*100</f>
        <v>10.693127039495412</v>
      </c>
      <c r="N11" s="79">
        <f>N13+N22+N24+N28+N36+N40+N47+N50+N55+N58</f>
        <v>100.00000000000003</v>
      </c>
      <c r="O11" s="37"/>
    </row>
    <row r="12" spans="1:15" ht="18" customHeight="1">
      <c r="A12" s="85" t="s">
        <v>92</v>
      </c>
      <c r="B12" s="86" t="s">
        <v>42</v>
      </c>
      <c r="C12" s="86"/>
      <c r="D12" s="86"/>
      <c r="E12" s="84"/>
      <c r="F12" s="87"/>
      <c r="G12" s="87" t="s">
        <v>42</v>
      </c>
      <c r="H12" s="87" t="s">
        <v>42</v>
      </c>
      <c r="I12" s="131"/>
      <c r="J12" s="87"/>
      <c r="K12" s="131"/>
      <c r="L12" s="131"/>
      <c r="M12" s="132"/>
      <c r="N12" s="118"/>
    </row>
    <row r="13" spans="1:15" s="7" customFormat="1" ht="24" customHeight="1">
      <c r="A13" s="88" t="s">
        <v>56</v>
      </c>
      <c r="B13" s="89" t="s">
        <v>85</v>
      </c>
      <c r="C13" s="84">
        <f>G13+K13-12433</f>
        <v>307540.80000000005</v>
      </c>
      <c r="D13" s="84">
        <f>H13+L13-2335.4</f>
        <v>37408.869999999995</v>
      </c>
      <c r="E13" s="84">
        <f t="shared" ref="E13:E20" si="0">D13/C13*100</f>
        <v>12.163872240691314</v>
      </c>
      <c r="F13" s="79">
        <f>D13*100/D11</f>
        <v>13.145841013100201</v>
      </c>
      <c r="G13" s="131">
        <f>G14+G15+G16+G17+G18+G19+G20+G21</f>
        <v>137858.20000000001</v>
      </c>
      <c r="H13" s="131">
        <f>H14+H15+H16+H17+H18+H19+H20+H21</f>
        <v>15103.869999999999</v>
      </c>
      <c r="I13" s="131">
        <f t="shared" ref="I13:I21" si="1">H13/G13*100</f>
        <v>10.9560911139127</v>
      </c>
      <c r="J13" s="79">
        <f>H13*100/H11</f>
        <v>5.9635660252277116</v>
      </c>
      <c r="K13" s="131">
        <f>K14+K15+K16+K17+K18+K19+K20+K21</f>
        <v>182115.60000000003</v>
      </c>
      <c r="L13" s="131">
        <f>L14+L15+L16+L17+L18+L19+L20+L21</f>
        <v>24640.399999999998</v>
      </c>
      <c r="M13" s="132">
        <f>L13/K13*100</f>
        <v>13.530087482895475</v>
      </c>
      <c r="N13" s="79">
        <f>L13*100/L11</f>
        <v>48.824389605963468</v>
      </c>
      <c r="O13" s="37"/>
    </row>
    <row r="14" spans="1:15" ht="39.75" customHeight="1">
      <c r="A14" s="8" t="s">
        <v>73</v>
      </c>
      <c r="B14" s="90" t="s">
        <v>118</v>
      </c>
      <c r="C14" s="91">
        <f>G14+K14</f>
        <v>23741.5</v>
      </c>
      <c r="D14" s="91">
        <f>H14+L14</f>
        <v>3618.07</v>
      </c>
      <c r="E14" s="91">
        <f t="shared" si="0"/>
        <v>15.239433060253143</v>
      </c>
      <c r="F14" s="92"/>
      <c r="G14" s="92">
        <v>3962.8</v>
      </c>
      <c r="H14" s="92">
        <v>416.27</v>
      </c>
      <c r="I14" s="92">
        <f t="shared" si="1"/>
        <v>10.504441304128393</v>
      </c>
      <c r="J14" s="92"/>
      <c r="K14" s="92">
        <v>19778.7</v>
      </c>
      <c r="L14" s="92">
        <v>3201.8</v>
      </c>
      <c r="M14" s="133">
        <f>L14/K14*100</f>
        <v>16.188121565118031</v>
      </c>
      <c r="N14" s="79"/>
    </row>
    <row r="15" spans="1:15" ht="51.75" customHeight="1">
      <c r="A15" s="8" t="s">
        <v>79</v>
      </c>
      <c r="B15" s="90" t="s">
        <v>121</v>
      </c>
      <c r="C15" s="91">
        <f>G15+K15</f>
        <v>5366.1</v>
      </c>
      <c r="D15" s="91">
        <f t="shared" ref="D15:D21" si="2">H15+L15</f>
        <v>583.20000000000005</v>
      </c>
      <c r="E15" s="91">
        <f t="shared" si="0"/>
        <v>10.868228322245207</v>
      </c>
      <c r="F15" s="92"/>
      <c r="G15" s="92">
        <v>5366.1</v>
      </c>
      <c r="H15" s="92">
        <v>583.20000000000005</v>
      </c>
      <c r="I15" s="92">
        <f t="shared" si="1"/>
        <v>10.868228322245207</v>
      </c>
      <c r="J15" s="92"/>
      <c r="K15" s="92"/>
      <c r="L15" s="92"/>
      <c r="M15" s="132"/>
      <c r="N15" s="79"/>
    </row>
    <row r="16" spans="1:15" ht="59.25" customHeight="1">
      <c r="A16" s="8" t="s">
        <v>75</v>
      </c>
      <c r="B16" s="90" t="s">
        <v>21</v>
      </c>
      <c r="C16" s="91">
        <f>G16+K16-12433</f>
        <v>190912.2</v>
      </c>
      <c r="D16" s="91">
        <f>H16+L16-2335.4</f>
        <v>24977.599999999999</v>
      </c>
      <c r="E16" s="91">
        <f t="shared" si="0"/>
        <v>13.083291691154361</v>
      </c>
      <c r="F16" s="92"/>
      <c r="G16" s="92">
        <v>50873</v>
      </c>
      <c r="H16" s="92">
        <v>6387.9</v>
      </c>
      <c r="I16" s="92">
        <f t="shared" si="1"/>
        <v>12.55656242014428</v>
      </c>
      <c r="J16" s="92"/>
      <c r="K16" s="92">
        <v>152472.20000000001</v>
      </c>
      <c r="L16" s="92">
        <v>20925.099999999999</v>
      </c>
      <c r="M16" s="133">
        <f t="shared" ref="M16:M21" si="3">L16/K16*100</f>
        <v>13.723878844799248</v>
      </c>
      <c r="N16" s="79"/>
    </row>
    <row r="17" spans="1:15" ht="15.75" customHeight="1">
      <c r="A17" s="8" t="s">
        <v>53</v>
      </c>
      <c r="B17" s="90" t="s">
        <v>24</v>
      </c>
      <c r="C17" s="91">
        <f t="shared" ref="C17:C20" si="4">G17+K17</f>
        <v>23.4</v>
      </c>
      <c r="D17" s="91">
        <f t="shared" si="2"/>
        <v>0</v>
      </c>
      <c r="E17" s="91">
        <f t="shared" si="0"/>
        <v>0</v>
      </c>
      <c r="F17" s="92"/>
      <c r="G17" s="92">
        <v>23.4</v>
      </c>
      <c r="H17" s="92">
        <v>0</v>
      </c>
      <c r="I17" s="92">
        <f t="shared" si="1"/>
        <v>0</v>
      </c>
      <c r="J17" s="92"/>
      <c r="K17" s="92"/>
      <c r="L17" s="92"/>
      <c r="M17" s="133"/>
      <c r="N17" s="118"/>
    </row>
    <row r="18" spans="1:15" ht="47.25" customHeight="1">
      <c r="A18" s="8" t="s">
        <v>64</v>
      </c>
      <c r="B18" s="90" t="s">
        <v>60</v>
      </c>
      <c r="C18" s="91">
        <f t="shared" si="4"/>
        <v>36793.200000000004</v>
      </c>
      <c r="D18" s="91">
        <f t="shared" si="2"/>
        <v>3818.7999999999997</v>
      </c>
      <c r="E18" s="91">
        <f t="shared" si="0"/>
        <v>10.379091788700084</v>
      </c>
      <c r="F18" s="92"/>
      <c r="G18" s="92">
        <v>35570.800000000003</v>
      </c>
      <c r="H18" s="92">
        <v>3725.2</v>
      </c>
      <c r="I18" s="92">
        <f t="shared" si="1"/>
        <v>10.472634857804715</v>
      </c>
      <c r="J18" s="92"/>
      <c r="K18" s="92">
        <v>1222.4000000000001</v>
      </c>
      <c r="L18" s="92">
        <v>93.6</v>
      </c>
      <c r="M18" s="133">
        <f t="shared" si="3"/>
        <v>7.6570680628272241</v>
      </c>
      <c r="N18" s="118"/>
    </row>
    <row r="19" spans="1:15" ht="27" customHeight="1">
      <c r="A19" s="8" t="s">
        <v>18</v>
      </c>
      <c r="B19" s="90" t="s">
        <v>63</v>
      </c>
      <c r="C19" s="91">
        <f t="shared" si="4"/>
        <v>1853.7</v>
      </c>
      <c r="D19" s="91">
        <f t="shared" si="2"/>
        <v>0</v>
      </c>
      <c r="E19" s="91">
        <f t="shared" si="0"/>
        <v>0</v>
      </c>
      <c r="F19" s="92"/>
      <c r="G19" s="92"/>
      <c r="H19" s="92"/>
      <c r="I19" s="92"/>
      <c r="J19" s="92"/>
      <c r="K19" s="92">
        <v>1853.7</v>
      </c>
      <c r="L19" s="92">
        <v>0</v>
      </c>
      <c r="M19" s="133">
        <f t="shared" si="3"/>
        <v>0</v>
      </c>
      <c r="N19" s="118"/>
    </row>
    <row r="20" spans="1:15">
      <c r="A20" s="8" t="s">
        <v>26</v>
      </c>
      <c r="B20" s="90" t="s">
        <v>8</v>
      </c>
      <c r="C20" s="91">
        <f t="shared" si="4"/>
        <v>1754</v>
      </c>
      <c r="D20" s="91">
        <f t="shared" si="2"/>
        <v>0</v>
      </c>
      <c r="E20" s="91">
        <f t="shared" si="0"/>
        <v>0</v>
      </c>
      <c r="F20" s="92"/>
      <c r="G20" s="92">
        <v>1000</v>
      </c>
      <c r="H20" s="92">
        <v>0</v>
      </c>
      <c r="I20" s="92">
        <f t="shared" si="1"/>
        <v>0</v>
      </c>
      <c r="J20" s="92"/>
      <c r="K20" s="92">
        <v>754</v>
      </c>
      <c r="L20" s="92">
        <v>0</v>
      </c>
      <c r="M20" s="133">
        <f t="shared" si="3"/>
        <v>0</v>
      </c>
      <c r="N20" s="118"/>
    </row>
    <row r="21" spans="1:15">
      <c r="A21" s="8" t="s">
        <v>1</v>
      </c>
      <c r="B21" s="90" t="s">
        <v>44</v>
      </c>
      <c r="C21" s="91">
        <f>G21+K21</f>
        <v>47096.7</v>
      </c>
      <c r="D21" s="91">
        <f t="shared" si="2"/>
        <v>4411.2</v>
      </c>
      <c r="E21" s="91">
        <f t="shared" ref="E21:E34" si="5">D21/C21*100</f>
        <v>9.3662613304116853</v>
      </c>
      <c r="F21" s="92"/>
      <c r="G21" s="92">
        <v>41062.1</v>
      </c>
      <c r="H21" s="92">
        <v>3991.3</v>
      </c>
      <c r="I21" s="92">
        <f t="shared" si="1"/>
        <v>9.7201555692475541</v>
      </c>
      <c r="J21" s="92"/>
      <c r="K21" s="92">
        <v>6034.6</v>
      </c>
      <c r="L21" s="92">
        <v>419.9</v>
      </c>
      <c r="M21" s="133">
        <f t="shared" si="3"/>
        <v>6.958207669108142</v>
      </c>
      <c r="N21" s="118"/>
    </row>
    <row r="22" spans="1:15" s="7" customFormat="1" ht="22.5" customHeight="1">
      <c r="A22" s="88" t="s">
        <v>2</v>
      </c>
      <c r="B22" s="89" t="s">
        <v>23</v>
      </c>
      <c r="C22" s="84">
        <f>G22+K22</f>
        <v>4086.8</v>
      </c>
      <c r="D22" s="84">
        <f>H22+L22</f>
        <v>469.2</v>
      </c>
      <c r="E22" s="84">
        <f t="shared" si="5"/>
        <v>11.480865224625623</v>
      </c>
      <c r="F22" s="79">
        <f>D22*100/D11</f>
        <v>0.16488144665547541</v>
      </c>
      <c r="G22" s="131">
        <v>0</v>
      </c>
      <c r="H22" s="131">
        <v>0</v>
      </c>
      <c r="I22" s="131">
        <v>0</v>
      </c>
      <c r="J22" s="79">
        <f>H22*100/H11</f>
        <v>0</v>
      </c>
      <c r="K22" s="131">
        <f>K23</f>
        <v>4086.8</v>
      </c>
      <c r="L22" s="131">
        <f>L23</f>
        <v>469.2</v>
      </c>
      <c r="M22" s="132">
        <f t="shared" ref="M22:M34" si="6">L22/K22*100</f>
        <v>11.480865224625623</v>
      </c>
      <c r="N22" s="79">
        <f>L22*100/L11</f>
        <v>0.92970907952460424</v>
      </c>
      <c r="O22" s="37"/>
    </row>
    <row r="23" spans="1:15" ht="27.75" customHeight="1">
      <c r="A23" s="93" t="s">
        <v>41</v>
      </c>
      <c r="B23" s="90" t="s">
        <v>66</v>
      </c>
      <c r="C23" s="91">
        <f t="shared" ref="C23:C34" si="7">G23+K23</f>
        <v>4086.8</v>
      </c>
      <c r="D23" s="91">
        <f t="shared" ref="D23:D34" si="8">H23+L23</f>
        <v>469.2</v>
      </c>
      <c r="E23" s="91">
        <f t="shared" si="5"/>
        <v>11.480865224625623</v>
      </c>
      <c r="F23" s="92"/>
      <c r="G23" s="92"/>
      <c r="H23" s="92"/>
      <c r="I23" s="92"/>
      <c r="J23" s="92"/>
      <c r="K23" s="92">
        <v>4086.8</v>
      </c>
      <c r="L23" s="169">
        <v>469.2</v>
      </c>
      <c r="M23" s="133">
        <f t="shared" si="6"/>
        <v>11.480865224625623</v>
      </c>
      <c r="N23" s="118"/>
    </row>
    <row r="24" spans="1:15" s="7" customFormat="1" ht="41.25" customHeight="1">
      <c r="A24" s="88" t="s">
        <v>31</v>
      </c>
      <c r="B24" s="89" t="s">
        <v>96</v>
      </c>
      <c r="C24" s="84">
        <f>G24+K24</f>
        <v>10230</v>
      </c>
      <c r="D24" s="84">
        <f>H24+L24</f>
        <v>870.03</v>
      </c>
      <c r="E24" s="84">
        <f t="shared" si="5"/>
        <v>8.5046920821114362</v>
      </c>
      <c r="F24" s="79">
        <f>D24*100/D11</f>
        <v>0.30573700987566771</v>
      </c>
      <c r="G24" s="131">
        <f>G25+G27</f>
        <v>8423.2999999999993</v>
      </c>
      <c r="H24" s="131">
        <f>H25+H27</f>
        <v>818.23</v>
      </c>
      <c r="I24" s="131">
        <f t="shared" ref="I24:I35" si="9">H24/G24*100</f>
        <v>9.7138888559115806</v>
      </c>
      <c r="J24" s="79">
        <f>H24*100/H11</f>
        <v>0.32306744091561107</v>
      </c>
      <c r="K24" s="131">
        <f>K25+K26+K27</f>
        <v>1806.7</v>
      </c>
      <c r="L24" s="131">
        <f>L25+L26+L27</f>
        <v>51.8</v>
      </c>
      <c r="M24" s="132">
        <f t="shared" si="6"/>
        <v>2.8671057729562182</v>
      </c>
      <c r="N24" s="79">
        <f>L24*100/L11</f>
        <v>0.10264051645220482</v>
      </c>
      <c r="O24" s="37"/>
    </row>
    <row r="25" spans="1:15" ht="50.25" customHeight="1">
      <c r="A25" s="93" t="s">
        <v>114</v>
      </c>
      <c r="B25" s="90" t="s">
        <v>104</v>
      </c>
      <c r="C25" s="91">
        <f>G25+K25</f>
        <v>10220</v>
      </c>
      <c r="D25" s="91">
        <f t="shared" si="8"/>
        <v>870.03</v>
      </c>
      <c r="E25" s="91">
        <f t="shared" si="5"/>
        <v>8.5130136986301377</v>
      </c>
      <c r="F25" s="92"/>
      <c r="G25" s="92">
        <v>8413.2999999999993</v>
      </c>
      <c r="H25" s="92">
        <v>818.23</v>
      </c>
      <c r="I25" s="92">
        <f>H25/G25*100</f>
        <v>9.7254347283467855</v>
      </c>
      <c r="J25" s="92"/>
      <c r="K25" s="92">
        <v>1806.7</v>
      </c>
      <c r="L25" s="92">
        <v>51.8</v>
      </c>
      <c r="M25" s="133">
        <f t="shared" si="6"/>
        <v>2.8671057729562182</v>
      </c>
      <c r="N25" s="118"/>
    </row>
    <row r="26" spans="1:15" ht="19.5" hidden="1" customHeight="1">
      <c r="A26" s="94" t="s">
        <v>235</v>
      </c>
      <c r="B26" s="90" t="s">
        <v>234</v>
      </c>
      <c r="C26" s="91">
        <f>G26+K26</f>
        <v>0</v>
      </c>
      <c r="D26" s="91">
        <f t="shared" si="8"/>
        <v>0</v>
      </c>
      <c r="E26" s="91" t="e">
        <f t="shared" si="5"/>
        <v>#DIV/0!</v>
      </c>
      <c r="F26" s="92"/>
      <c r="G26" s="92"/>
      <c r="H26" s="92"/>
      <c r="I26" s="92"/>
      <c r="J26" s="92"/>
      <c r="K26" s="92"/>
      <c r="L26" s="92"/>
      <c r="M26" s="133"/>
      <c r="N26" s="118"/>
    </row>
    <row r="27" spans="1:15" ht="41.25" customHeight="1">
      <c r="A27" s="93" t="s">
        <v>243</v>
      </c>
      <c r="B27" s="90" t="s">
        <v>244</v>
      </c>
      <c r="C27" s="91">
        <f>G27+K27</f>
        <v>10</v>
      </c>
      <c r="D27" s="91">
        <f t="shared" si="8"/>
        <v>0</v>
      </c>
      <c r="E27" s="91">
        <f t="shared" si="5"/>
        <v>0</v>
      </c>
      <c r="F27" s="92"/>
      <c r="G27" s="92">
        <v>10</v>
      </c>
      <c r="H27" s="92">
        <v>0</v>
      </c>
      <c r="I27" s="92">
        <f>H27/G27*100</f>
        <v>0</v>
      </c>
      <c r="J27" s="92"/>
      <c r="K27" s="92"/>
      <c r="L27" s="92"/>
      <c r="M27" s="133"/>
      <c r="N27" s="118"/>
    </row>
    <row r="28" spans="1:15" s="7" customFormat="1" ht="21" customHeight="1">
      <c r="A28" s="88" t="s">
        <v>88</v>
      </c>
      <c r="B28" s="89" t="s">
        <v>39</v>
      </c>
      <c r="C28" s="84">
        <f>G28+K28</f>
        <v>199521</v>
      </c>
      <c r="D28" s="84">
        <f t="shared" si="8"/>
        <v>9273.7999999999993</v>
      </c>
      <c r="E28" s="84">
        <f t="shared" si="5"/>
        <v>4.6480320367279626</v>
      </c>
      <c r="F28" s="79">
        <f>D28*100/D11</f>
        <v>3.2589035805489082</v>
      </c>
      <c r="G28" s="131">
        <f>G29+G30+G31+G32+G33+G34+G35</f>
        <v>60173.2</v>
      </c>
      <c r="H28" s="131">
        <f>H29+H30+H31+H32+H33+H34+H35</f>
        <v>98.3</v>
      </c>
      <c r="I28" s="131">
        <f t="shared" si="9"/>
        <v>0.1633617623792652</v>
      </c>
      <c r="J28" s="79">
        <f>H28*100/H11</f>
        <v>3.8812472583508999E-2</v>
      </c>
      <c r="K28" s="131">
        <f>K29+K30+K31+K32+K33+K34+K35</f>
        <v>139347.79999999999</v>
      </c>
      <c r="L28" s="131">
        <f>L29+L30+L31+L32+L33+L34+L35+L31</f>
        <v>9175.5</v>
      </c>
      <c r="M28" s="132">
        <f t="shared" si="6"/>
        <v>6.5846034167744314</v>
      </c>
      <c r="N28" s="79">
        <f>L28*100/L11</f>
        <v>18.181043604386204</v>
      </c>
      <c r="O28" s="37"/>
    </row>
    <row r="29" spans="1:15">
      <c r="A29" s="93" t="s">
        <v>99</v>
      </c>
      <c r="B29" s="90" t="s">
        <v>72</v>
      </c>
      <c r="C29" s="91">
        <f t="shared" si="7"/>
        <v>538.1</v>
      </c>
      <c r="D29" s="91">
        <f t="shared" si="8"/>
        <v>62.2</v>
      </c>
      <c r="E29" s="91">
        <f t="shared" si="5"/>
        <v>11.559189741683703</v>
      </c>
      <c r="F29" s="92"/>
      <c r="G29" s="92"/>
      <c r="H29" s="92"/>
      <c r="I29" s="92"/>
      <c r="J29" s="92"/>
      <c r="K29" s="92">
        <v>538.1</v>
      </c>
      <c r="L29" s="92">
        <v>62.2</v>
      </c>
      <c r="M29" s="133">
        <f t="shared" si="6"/>
        <v>11.559189741683703</v>
      </c>
      <c r="N29" s="118"/>
    </row>
    <row r="30" spans="1:15">
      <c r="A30" s="93" t="s">
        <v>120</v>
      </c>
      <c r="B30" s="90" t="s">
        <v>109</v>
      </c>
      <c r="C30" s="91">
        <f t="shared" si="7"/>
        <v>475</v>
      </c>
      <c r="D30" s="91">
        <f t="shared" si="8"/>
        <v>0</v>
      </c>
      <c r="E30" s="91">
        <f>D30/C30*100</f>
        <v>0</v>
      </c>
      <c r="F30" s="92"/>
      <c r="G30" s="92">
        <v>475</v>
      </c>
      <c r="H30" s="92">
        <v>0</v>
      </c>
      <c r="I30" s="92">
        <f t="shared" si="9"/>
        <v>0</v>
      </c>
      <c r="J30" s="92"/>
      <c r="K30" s="92"/>
      <c r="L30" s="92"/>
      <c r="M30" s="133"/>
      <c r="N30" s="118"/>
    </row>
    <row r="31" spans="1:15">
      <c r="A31" s="93" t="s">
        <v>233</v>
      </c>
      <c r="B31" s="90" t="s">
        <v>232</v>
      </c>
      <c r="C31" s="91">
        <f t="shared" si="7"/>
        <v>42468.5</v>
      </c>
      <c r="D31" s="91">
        <f t="shared" si="8"/>
        <v>0</v>
      </c>
      <c r="E31" s="91">
        <f t="shared" si="5"/>
        <v>0</v>
      </c>
      <c r="F31" s="92"/>
      <c r="G31" s="92">
        <v>42468.5</v>
      </c>
      <c r="H31" s="92">
        <v>0</v>
      </c>
      <c r="I31" s="92">
        <f t="shared" si="9"/>
        <v>0</v>
      </c>
      <c r="J31" s="92"/>
      <c r="K31" s="92"/>
      <c r="L31" s="92"/>
      <c r="M31" s="133"/>
      <c r="N31" s="118"/>
    </row>
    <row r="32" spans="1:15">
      <c r="A32" s="93" t="s">
        <v>55</v>
      </c>
      <c r="B32" s="90" t="s">
        <v>10</v>
      </c>
      <c r="C32" s="91">
        <f t="shared" si="7"/>
        <v>666</v>
      </c>
      <c r="D32" s="91">
        <f t="shared" si="8"/>
        <v>28.5</v>
      </c>
      <c r="E32" s="91">
        <f t="shared" si="5"/>
        <v>4.2792792792792795</v>
      </c>
      <c r="F32" s="92"/>
      <c r="G32" s="92"/>
      <c r="H32" s="92"/>
      <c r="I32" s="92"/>
      <c r="J32" s="92"/>
      <c r="K32" s="92">
        <v>666</v>
      </c>
      <c r="L32" s="92">
        <v>28.5</v>
      </c>
      <c r="M32" s="133">
        <f t="shared" si="6"/>
        <v>4.2792792792792795</v>
      </c>
      <c r="N32" s="118"/>
    </row>
    <row r="33" spans="1:15">
      <c r="A33" s="93" t="s">
        <v>74</v>
      </c>
      <c r="B33" s="90" t="s">
        <v>13</v>
      </c>
      <c r="C33" s="91">
        <f t="shared" si="7"/>
        <v>2114</v>
      </c>
      <c r="D33" s="91">
        <f t="shared" si="8"/>
        <v>220.2</v>
      </c>
      <c r="E33" s="91">
        <f t="shared" si="5"/>
        <v>10.416272469252601</v>
      </c>
      <c r="F33" s="92"/>
      <c r="G33" s="92"/>
      <c r="H33" s="92"/>
      <c r="I33" s="92"/>
      <c r="J33" s="92"/>
      <c r="K33" s="92">
        <v>2114</v>
      </c>
      <c r="L33" s="92">
        <v>220.2</v>
      </c>
      <c r="M33" s="133">
        <f t="shared" si="6"/>
        <v>10.416272469252601</v>
      </c>
      <c r="N33" s="118"/>
    </row>
    <row r="34" spans="1:15">
      <c r="A34" s="93" t="s">
        <v>32</v>
      </c>
      <c r="B34" s="90" t="s">
        <v>16</v>
      </c>
      <c r="C34" s="91">
        <f t="shared" si="7"/>
        <v>144991.4</v>
      </c>
      <c r="D34" s="91">
        <f t="shared" si="8"/>
        <v>8295.5</v>
      </c>
      <c r="E34" s="91">
        <f t="shared" si="5"/>
        <v>5.7213738194127384</v>
      </c>
      <c r="F34" s="92"/>
      <c r="G34" s="92">
        <v>16482</v>
      </c>
      <c r="H34" s="92">
        <v>98.3</v>
      </c>
      <c r="I34" s="92">
        <f t="shared" si="9"/>
        <v>0.59640820288799901</v>
      </c>
      <c r="J34" s="92"/>
      <c r="K34" s="92">
        <v>128509.4</v>
      </c>
      <c r="L34" s="92">
        <v>8197.2000000000007</v>
      </c>
      <c r="M34" s="133">
        <f t="shared" si="6"/>
        <v>6.3786773574540083</v>
      </c>
      <c r="N34" s="118"/>
    </row>
    <row r="35" spans="1:15" ht="28.5" customHeight="1">
      <c r="A35" s="93" t="s">
        <v>35</v>
      </c>
      <c r="B35" s="90" t="s">
        <v>95</v>
      </c>
      <c r="C35" s="91">
        <f t="shared" ref="C35:C42" si="10">G35+K35</f>
        <v>8268</v>
      </c>
      <c r="D35" s="91">
        <f t="shared" ref="D35:D44" si="11">H35+L35</f>
        <v>667.4</v>
      </c>
      <c r="E35" s="91">
        <f t="shared" ref="E35:E41" si="12">D35/C35*100</f>
        <v>8.0720851475568463</v>
      </c>
      <c r="F35" s="92"/>
      <c r="G35" s="92">
        <v>747.7</v>
      </c>
      <c r="H35" s="92">
        <v>0</v>
      </c>
      <c r="I35" s="92">
        <f t="shared" si="9"/>
        <v>0</v>
      </c>
      <c r="J35" s="92"/>
      <c r="K35" s="92">
        <v>7520.3</v>
      </c>
      <c r="L35" s="92">
        <v>667.4</v>
      </c>
      <c r="M35" s="133">
        <f t="shared" ref="M35:M39" si="13">L35/K35*100</f>
        <v>8.8746459582729411</v>
      </c>
      <c r="N35" s="118"/>
    </row>
    <row r="36" spans="1:15" s="7" customFormat="1" ht="27" customHeight="1">
      <c r="A36" s="88" t="s">
        <v>108</v>
      </c>
      <c r="B36" s="89" t="s">
        <v>107</v>
      </c>
      <c r="C36" s="84">
        <f t="shared" si="10"/>
        <v>71797.600000000006</v>
      </c>
      <c r="D36" s="84">
        <f t="shared" si="11"/>
        <v>3523.2000000000003</v>
      </c>
      <c r="E36" s="84">
        <f t="shared" si="12"/>
        <v>4.9071278148573212</v>
      </c>
      <c r="F36" s="79">
        <f>D36*100/D11</f>
        <v>1.2380867707940557</v>
      </c>
      <c r="G36" s="131">
        <f>G37+G38+G39</f>
        <v>28370.799999999999</v>
      </c>
      <c r="H36" s="131">
        <f>H37+H38+H39</f>
        <v>0</v>
      </c>
      <c r="I36" s="131">
        <f t="shared" ref="I36:I38" si="14">H36/G36*100</f>
        <v>0</v>
      </c>
      <c r="J36" s="79">
        <f>H36*100/H11</f>
        <v>0</v>
      </c>
      <c r="K36" s="131">
        <f>K37+K38+K39</f>
        <v>43426.8</v>
      </c>
      <c r="L36" s="131">
        <f>L37+L38+L39</f>
        <v>3523.2000000000003</v>
      </c>
      <c r="M36" s="132">
        <f t="shared" si="13"/>
        <v>8.1129625024178615</v>
      </c>
      <c r="N36" s="79">
        <f>L36*100/L11</f>
        <v>6.9811403004711972</v>
      </c>
      <c r="O36" s="37"/>
    </row>
    <row r="37" spans="1:15">
      <c r="A37" s="93" t="s">
        <v>15</v>
      </c>
      <c r="B37" s="90" t="s">
        <v>111</v>
      </c>
      <c r="C37" s="91">
        <f t="shared" si="10"/>
        <v>7298.3</v>
      </c>
      <c r="D37" s="91">
        <f t="shared" si="11"/>
        <v>86.5</v>
      </c>
      <c r="E37" s="91">
        <f t="shared" si="12"/>
        <v>1.1852075140786211</v>
      </c>
      <c r="F37" s="92"/>
      <c r="G37" s="92">
        <v>2898.8</v>
      </c>
      <c r="H37" s="92">
        <v>0</v>
      </c>
      <c r="I37" s="92">
        <f t="shared" si="14"/>
        <v>0</v>
      </c>
      <c r="J37" s="92"/>
      <c r="K37" s="92">
        <v>4399.5</v>
      </c>
      <c r="L37" s="92">
        <v>86.5</v>
      </c>
      <c r="M37" s="133">
        <f t="shared" si="13"/>
        <v>1.9661325150585294</v>
      </c>
      <c r="N37" s="118"/>
    </row>
    <row r="38" spans="1:15">
      <c r="A38" s="93" t="s">
        <v>117</v>
      </c>
      <c r="B38" s="90" t="s">
        <v>9</v>
      </c>
      <c r="C38" s="91">
        <f t="shared" si="10"/>
        <v>37414.400000000001</v>
      </c>
      <c r="D38" s="91">
        <f t="shared" si="11"/>
        <v>565.4</v>
      </c>
      <c r="E38" s="91">
        <f t="shared" si="12"/>
        <v>1.511182860075265</v>
      </c>
      <c r="F38" s="92"/>
      <c r="G38" s="92">
        <v>25472</v>
      </c>
      <c r="H38" s="92">
        <v>0</v>
      </c>
      <c r="I38" s="131">
        <f t="shared" si="14"/>
        <v>0</v>
      </c>
      <c r="J38" s="92"/>
      <c r="K38" s="92">
        <v>11942.4</v>
      </c>
      <c r="L38" s="92">
        <v>565.4</v>
      </c>
      <c r="M38" s="133">
        <f t="shared" si="13"/>
        <v>4.734391747052519</v>
      </c>
      <c r="N38" s="118"/>
    </row>
    <row r="39" spans="1:15">
      <c r="A39" s="93" t="s">
        <v>105</v>
      </c>
      <c r="B39" s="90" t="s">
        <v>12</v>
      </c>
      <c r="C39" s="91">
        <f t="shared" si="10"/>
        <v>27084.9</v>
      </c>
      <c r="D39" s="91">
        <f t="shared" si="11"/>
        <v>2871.3</v>
      </c>
      <c r="E39" s="91">
        <f t="shared" si="12"/>
        <v>10.60110984349213</v>
      </c>
      <c r="F39" s="92"/>
      <c r="G39" s="92"/>
      <c r="H39" s="92"/>
      <c r="I39" s="92"/>
      <c r="J39" s="92"/>
      <c r="K39" s="92">
        <v>27084.9</v>
      </c>
      <c r="L39" s="92">
        <v>2871.3</v>
      </c>
      <c r="M39" s="133">
        <f t="shared" si="13"/>
        <v>10.60110984349213</v>
      </c>
      <c r="N39" s="118"/>
    </row>
    <row r="40" spans="1:15" s="7" customFormat="1" ht="21.75" customHeight="1">
      <c r="A40" s="88" t="s">
        <v>123</v>
      </c>
      <c r="B40" s="89" t="s">
        <v>119</v>
      </c>
      <c r="C40" s="84">
        <f>G40+K40</f>
        <v>1574257.9000000001</v>
      </c>
      <c r="D40" s="84">
        <f>H40+L40</f>
        <v>195633.10000000003</v>
      </c>
      <c r="E40" s="84">
        <f t="shared" si="12"/>
        <v>12.427004495260912</v>
      </c>
      <c r="F40" s="79">
        <f>D40*100/D11</f>
        <v>68.747375408557744</v>
      </c>
      <c r="G40" s="131">
        <f>G41+G42+G43+G44+G45+G46</f>
        <v>1573644.9000000001</v>
      </c>
      <c r="H40" s="131">
        <f>H41+H42+H43+H44+H45+H46</f>
        <v>195618.00000000003</v>
      </c>
      <c r="I40" s="131">
        <f>H40/G40*100</f>
        <v>12.430885773531248</v>
      </c>
      <c r="J40" s="79">
        <f>H40*100/H11</f>
        <v>77.237215278136972</v>
      </c>
      <c r="K40" s="131">
        <f>K41+K42+K43+K45+K46+K44</f>
        <v>613</v>
      </c>
      <c r="L40" s="131">
        <f>L41+L42+L43+L45+L46+L44</f>
        <v>15.1</v>
      </c>
      <c r="M40" s="132">
        <f>L40/K40*100</f>
        <v>2.4632952691680261</v>
      </c>
      <c r="N40" s="79">
        <f>L40*100/L11</f>
        <v>2.992030498896318E-2</v>
      </c>
      <c r="O40" s="37"/>
    </row>
    <row r="41" spans="1:15">
      <c r="A41" s="93" t="s">
        <v>51</v>
      </c>
      <c r="B41" s="90" t="s">
        <v>122</v>
      </c>
      <c r="C41" s="91">
        <f t="shared" si="10"/>
        <v>338499.2</v>
      </c>
      <c r="D41" s="91">
        <f t="shared" si="11"/>
        <v>49182.6</v>
      </c>
      <c r="E41" s="91">
        <f t="shared" si="12"/>
        <v>14.529605978389313</v>
      </c>
      <c r="F41" s="92"/>
      <c r="G41" s="92">
        <v>338499.2</v>
      </c>
      <c r="H41" s="92">
        <v>49182.6</v>
      </c>
      <c r="I41" s="92">
        <f t="shared" ref="I41" si="15">H41/G41*100</f>
        <v>14.529605978389313</v>
      </c>
      <c r="J41" s="92"/>
      <c r="K41" s="92"/>
      <c r="L41" s="92"/>
      <c r="M41" s="133"/>
      <c r="N41" s="118"/>
    </row>
    <row r="42" spans="1:15">
      <c r="A42" s="93" t="s">
        <v>43</v>
      </c>
      <c r="B42" s="90" t="s">
        <v>22</v>
      </c>
      <c r="C42" s="91">
        <f t="shared" si="10"/>
        <v>1018967.4</v>
      </c>
      <c r="D42" s="91">
        <f t="shared" si="11"/>
        <v>119124.6</v>
      </c>
      <c r="E42" s="91">
        <f t="shared" ref="E42:E48" si="16">D42/C42*100</f>
        <v>11.690717485171753</v>
      </c>
      <c r="F42" s="92"/>
      <c r="G42" s="92">
        <v>1018967.4</v>
      </c>
      <c r="H42" s="92">
        <v>119124.6</v>
      </c>
      <c r="I42" s="92">
        <f t="shared" ref="I42:I48" si="17">H42/G42*100</f>
        <v>11.690717485171753</v>
      </c>
      <c r="J42" s="92"/>
      <c r="K42" s="92"/>
      <c r="L42" s="92"/>
      <c r="M42" s="133"/>
      <c r="N42" s="118"/>
    </row>
    <row r="43" spans="1:15">
      <c r="A43" s="93" t="s">
        <v>238</v>
      </c>
      <c r="B43" s="90" t="s">
        <v>237</v>
      </c>
      <c r="C43" s="91">
        <f>G43+K43</f>
        <v>163667.20000000001</v>
      </c>
      <c r="D43" s="91">
        <f t="shared" si="11"/>
        <v>21065.7</v>
      </c>
      <c r="E43" s="91">
        <f t="shared" si="16"/>
        <v>12.871057853986626</v>
      </c>
      <c r="F43" s="92"/>
      <c r="G43" s="92">
        <v>163667.20000000001</v>
      </c>
      <c r="H43" s="92">
        <v>21065.7</v>
      </c>
      <c r="I43" s="92">
        <f>H43/G43*100</f>
        <v>12.871057853986626</v>
      </c>
      <c r="J43" s="92"/>
      <c r="K43" s="92"/>
      <c r="L43" s="92"/>
      <c r="M43" s="133"/>
      <c r="N43" s="118"/>
    </row>
    <row r="44" spans="1:15" ht="24">
      <c r="A44" s="165" t="s">
        <v>249</v>
      </c>
      <c r="B44" s="166" t="s">
        <v>248</v>
      </c>
      <c r="C44" s="91">
        <f>G44+K44</f>
        <v>55.3</v>
      </c>
      <c r="D44" s="91">
        <f t="shared" si="11"/>
        <v>0</v>
      </c>
      <c r="E44" s="91">
        <f t="shared" si="16"/>
        <v>0</v>
      </c>
      <c r="F44" s="92"/>
      <c r="G44" s="92">
        <v>31.3</v>
      </c>
      <c r="H44" s="92">
        <v>0</v>
      </c>
      <c r="I44" s="92">
        <f>H44/G44*100</f>
        <v>0</v>
      </c>
      <c r="J44" s="92"/>
      <c r="K44" s="92">
        <v>24</v>
      </c>
      <c r="L44" s="92">
        <v>0</v>
      </c>
      <c r="M44" s="133"/>
      <c r="N44" s="118"/>
    </row>
    <row r="45" spans="1:15">
      <c r="A45" s="93" t="s">
        <v>5</v>
      </c>
      <c r="B45" s="90" t="s">
        <v>93</v>
      </c>
      <c r="C45" s="91">
        <f t="shared" ref="C45:C48" si="18">G45+K45</f>
        <v>3288.2</v>
      </c>
      <c r="D45" s="91">
        <f t="shared" ref="D45:D48" si="19">H45+L45</f>
        <v>15.1</v>
      </c>
      <c r="E45" s="91">
        <f t="shared" si="16"/>
        <v>0.45921780913569737</v>
      </c>
      <c r="F45" s="92"/>
      <c r="G45" s="92">
        <v>2699.2</v>
      </c>
      <c r="H45" s="92">
        <v>0</v>
      </c>
      <c r="I45" s="92">
        <f t="shared" si="17"/>
        <v>0</v>
      </c>
      <c r="J45" s="92"/>
      <c r="K45" s="92">
        <v>589</v>
      </c>
      <c r="L45" s="92">
        <v>15.1</v>
      </c>
      <c r="M45" s="133">
        <f t="shared" ref="M45:M48" si="20">L45/K45*100</f>
        <v>2.5636672325976231</v>
      </c>
      <c r="N45" s="118"/>
    </row>
    <row r="46" spans="1:15">
      <c r="A46" s="93" t="s">
        <v>45</v>
      </c>
      <c r="B46" s="90" t="s">
        <v>101</v>
      </c>
      <c r="C46" s="91">
        <f t="shared" si="18"/>
        <v>49780.6</v>
      </c>
      <c r="D46" s="91">
        <f t="shared" si="19"/>
        <v>6245.1</v>
      </c>
      <c r="E46" s="91">
        <f t="shared" si="16"/>
        <v>12.545248550640212</v>
      </c>
      <c r="F46" s="92"/>
      <c r="G46" s="92">
        <v>49780.6</v>
      </c>
      <c r="H46" s="92">
        <v>6245.1</v>
      </c>
      <c r="I46" s="92">
        <f t="shared" si="17"/>
        <v>12.545248550640212</v>
      </c>
      <c r="J46" s="92"/>
      <c r="K46" s="92"/>
      <c r="L46" s="92"/>
      <c r="M46" s="133"/>
      <c r="N46" s="118"/>
    </row>
    <row r="47" spans="1:15" s="7" customFormat="1" ht="21.75" customHeight="1">
      <c r="A47" s="88" t="s">
        <v>4</v>
      </c>
      <c r="B47" s="89" t="s">
        <v>62</v>
      </c>
      <c r="C47" s="84">
        <f>G47+K47</f>
        <v>123313.19999999998</v>
      </c>
      <c r="D47" s="84">
        <f>H47+L47</f>
        <v>16972.099999999999</v>
      </c>
      <c r="E47" s="84">
        <f t="shared" si="16"/>
        <v>13.76340894567654</v>
      </c>
      <c r="F47" s="79">
        <f>D47*100/D11</f>
        <v>5.9641611269850685</v>
      </c>
      <c r="G47" s="131">
        <f>G48+G49</f>
        <v>57407.299999999996</v>
      </c>
      <c r="H47" s="131">
        <f>H48+H49</f>
        <v>6781.1</v>
      </c>
      <c r="I47" s="131">
        <f t="shared" si="17"/>
        <v>11.812260810036355</v>
      </c>
      <c r="J47" s="79">
        <f>H47*100/H11</f>
        <v>2.6774288691356345</v>
      </c>
      <c r="K47" s="131">
        <f>K48+K49</f>
        <v>65905.899999999994</v>
      </c>
      <c r="L47" s="131">
        <f>L48+L49</f>
        <v>10191</v>
      </c>
      <c r="M47" s="132">
        <f>L47/K47*100</f>
        <v>15.462955516880889</v>
      </c>
      <c r="N47" s="79">
        <f>L47*100/L11</f>
        <v>20.193233651822766</v>
      </c>
      <c r="O47" s="37"/>
    </row>
    <row r="48" spans="1:15">
      <c r="A48" s="93" t="s">
        <v>7</v>
      </c>
      <c r="B48" s="90" t="s">
        <v>67</v>
      </c>
      <c r="C48" s="91">
        <f t="shared" si="18"/>
        <v>100198.59999999999</v>
      </c>
      <c r="D48" s="91">
        <f t="shared" si="19"/>
        <v>14485.3</v>
      </c>
      <c r="E48" s="91">
        <f t="shared" si="16"/>
        <v>14.456589213821353</v>
      </c>
      <c r="F48" s="92"/>
      <c r="G48" s="92">
        <v>34292.699999999997</v>
      </c>
      <c r="H48" s="92">
        <v>4294.3</v>
      </c>
      <c r="I48" s="92">
        <f t="shared" si="17"/>
        <v>12.522490209286527</v>
      </c>
      <c r="J48" s="92"/>
      <c r="K48" s="92">
        <v>65905.899999999994</v>
      </c>
      <c r="L48" s="92">
        <v>10191</v>
      </c>
      <c r="M48" s="133">
        <f t="shared" si="20"/>
        <v>15.462955516880889</v>
      </c>
      <c r="N48" s="118"/>
    </row>
    <row r="49" spans="1:15" ht="27" customHeight="1">
      <c r="A49" s="93" t="s">
        <v>97</v>
      </c>
      <c r="B49" s="90" t="s">
        <v>100</v>
      </c>
      <c r="C49" s="91">
        <f t="shared" ref="C49:C56" si="21">G49+K49</f>
        <v>23114.6</v>
      </c>
      <c r="D49" s="91">
        <f t="shared" ref="D49:D56" si="22">H49+L49</f>
        <v>2486.8000000000002</v>
      </c>
      <c r="E49" s="91">
        <f t="shared" ref="E49:E56" si="23">D49/C49*100</f>
        <v>10.758568177688561</v>
      </c>
      <c r="F49" s="92"/>
      <c r="G49" s="92">
        <v>23114.6</v>
      </c>
      <c r="H49" s="92">
        <v>2486.8000000000002</v>
      </c>
      <c r="I49" s="92">
        <f t="shared" ref="I49:I56" si="24">H49/G49*100</f>
        <v>10.758568177688561</v>
      </c>
      <c r="J49" s="92"/>
      <c r="K49" s="92"/>
      <c r="L49" s="92"/>
      <c r="M49" s="133"/>
      <c r="N49" s="118"/>
    </row>
    <row r="50" spans="1:15" s="7" customFormat="1" ht="24" customHeight="1">
      <c r="A50" s="88" t="s">
        <v>0</v>
      </c>
      <c r="B50" s="89" t="s">
        <v>112</v>
      </c>
      <c r="C50" s="84">
        <f t="shared" si="21"/>
        <v>147107.43</v>
      </c>
      <c r="D50" s="84">
        <f t="shared" si="22"/>
        <v>18906.2</v>
      </c>
      <c r="E50" s="84">
        <f t="shared" si="23"/>
        <v>12.851968116090399</v>
      </c>
      <c r="F50" s="79">
        <f>D50*100/D11</f>
        <v>6.6438226912995511</v>
      </c>
      <c r="G50" s="131">
        <f>G51+G52+G53+G54</f>
        <v>130370.53</v>
      </c>
      <c r="H50" s="131">
        <f>H51+H52+H53+H54</f>
        <v>17983.100000000002</v>
      </c>
      <c r="I50" s="131">
        <f t="shared" si="24"/>
        <v>13.793838224021949</v>
      </c>
      <c r="J50" s="79">
        <f>H50*100/H11</f>
        <v>7.1003924284486342</v>
      </c>
      <c r="K50" s="131">
        <f>K51+K52+K53+K54</f>
        <v>16736.900000000001</v>
      </c>
      <c r="L50" s="131">
        <f>L51+L52+L53+L54</f>
        <v>923.1</v>
      </c>
      <c r="M50" s="132">
        <f t="shared" ref="M50:M56" si="25">L50/K50*100</f>
        <v>5.5153582802072068</v>
      </c>
      <c r="N50" s="79">
        <f>L50*100/L11</f>
        <v>1.829101558629928</v>
      </c>
      <c r="O50" s="37"/>
    </row>
    <row r="51" spans="1:15">
      <c r="A51" s="93" t="s">
        <v>116</v>
      </c>
      <c r="B51" s="90" t="s">
        <v>113</v>
      </c>
      <c r="C51" s="91">
        <f t="shared" si="21"/>
        <v>18502.900000000001</v>
      </c>
      <c r="D51" s="91">
        <f t="shared" si="22"/>
        <v>2489.9</v>
      </c>
      <c r="E51" s="91">
        <f t="shared" si="23"/>
        <v>13.456809473109621</v>
      </c>
      <c r="F51" s="92"/>
      <c r="G51" s="92">
        <v>9956.2000000000007</v>
      </c>
      <c r="H51" s="92">
        <v>1655.7</v>
      </c>
      <c r="I51" s="92">
        <f t="shared" si="24"/>
        <v>16.629838693477431</v>
      </c>
      <c r="J51" s="92"/>
      <c r="K51" s="92">
        <v>8546.7000000000007</v>
      </c>
      <c r="L51" s="92">
        <v>834.2</v>
      </c>
      <c r="M51" s="133">
        <f t="shared" si="25"/>
        <v>9.7604923537739712</v>
      </c>
      <c r="N51" s="118"/>
    </row>
    <row r="52" spans="1:15">
      <c r="A52" s="93" t="s">
        <v>102</v>
      </c>
      <c r="B52" s="90" t="s">
        <v>17</v>
      </c>
      <c r="C52" s="91">
        <f t="shared" si="21"/>
        <v>89247.4</v>
      </c>
      <c r="D52" s="91">
        <f t="shared" si="22"/>
        <v>10886.4</v>
      </c>
      <c r="E52" s="91">
        <f t="shared" si="23"/>
        <v>12.198002406792803</v>
      </c>
      <c r="F52" s="92"/>
      <c r="G52" s="92">
        <v>81057.2</v>
      </c>
      <c r="H52" s="92">
        <v>10797.5</v>
      </c>
      <c r="I52" s="92">
        <f t="shared" si="24"/>
        <v>13.320840098103561</v>
      </c>
      <c r="J52" s="92"/>
      <c r="K52" s="92">
        <v>8190.2</v>
      </c>
      <c r="L52" s="92">
        <v>88.9</v>
      </c>
      <c r="M52" s="133">
        <f t="shared" si="25"/>
        <v>1.0854435789113821</v>
      </c>
      <c r="N52" s="118"/>
    </row>
    <row r="53" spans="1:15">
      <c r="A53" s="93" t="s">
        <v>84</v>
      </c>
      <c r="B53" s="90" t="s">
        <v>20</v>
      </c>
      <c r="C53" s="91">
        <f t="shared" si="21"/>
        <v>32914</v>
      </c>
      <c r="D53" s="91">
        <f t="shared" si="22"/>
        <v>4797.6000000000004</v>
      </c>
      <c r="E53" s="91">
        <f t="shared" si="23"/>
        <v>14.576168195904479</v>
      </c>
      <c r="F53" s="92"/>
      <c r="G53" s="92">
        <v>32914</v>
      </c>
      <c r="H53" s="92">
        <v>4797.6000000000004</v>
      </c>
      <c r="I53" s="92">
        <f t="shared" si="24"/>
        <v>14.576168195904479</v>
      </c>
      <c r="J53" s="92"/>
      <c r="K53" s="92"/>
      <c r="L53" s="92"/>
      <c r="M53" s="133"/>
      <c r="N53" s="118"/>
    </row>
    <row r="54" spans="1:15" ht="23.25" customHeight="1">
      <c r="A54" s="93" t="s">
        <v>68</v>
      </c>
      <c r="B54" s="90" t="s">
        <v>59</v>
      </c>
      <c r="C54" s="91">
        <f t="shared" si="21"/>
        <v>6443.13</v>
      </c>
      <c r="D54" s="91">
        <f t="shared" si="22"/>
        <v>732.3</v>
      </c>
      <c r="E54" s="91">
        <f t="shared" si="23"/>
        <v>11.365594051338402</v>
      </c>
      <c r="F54" s="92"/>
      <c r="G54" s="92">
        <v>6443.13</v>
      </c>
      <c r="H54" s="92">
        <v>732.3</v>
      </c>
      <c r="I54" s="92">
        <f t="shared" si="24"/>
        <v>11.365594051338402</v>
      </c>
      <c r="J54" s="92"/>
      <c r="K54" s="92"/>
      <c r="L54" s="92"/>
      <c r="M54" s="133"/>
      <c r="N54" s="118"/>
    </row>
    <row r="55" spans="1:15" s="7" customFormat="1" ht="24" customHeight="1">
      <c r="A55" s="88" t="s">
        <v>19</v>
      </c>
      <c r="B55" s="89" t="s">
        <v>54</v>
      </c>
      <c r="C55" s="84">
        <f t="shared" si="21"/>
        <v>18022.300000000003</v>
      </c>
      <c r="D55" s="84">
        <f t="shared" si="22"/>
        <v>1497.3999999999999</v>
      </c>
      <c r="E55" s="84">
        <f t="shared" si="23"/>
        <v>8.308595462288384</v>
      </c>
      <c r="F55" s="79">
        <f>D55*100/D11</f>
        <v>0.52620093397678791</v>
      </c>
      <c r="G55" s="131">
        <f>G56+G57</f>
        <v>226.4</v>
      </c>
      <c r="H55" s="131">
        <f>H56+H57</f>
        <v>19.3</v>
      </c>
      <c r="I55" s="131">
        <f t="shared" si="24"/>
        <v>8.5247349823321557</v>
      </c>
      <c r="J55" s="79">
        <f>H55*100/H11</f>
        <v>7.6203532132423568E-3</v>
      </c>
      <c r="K55" s="131">
        <f>K56+K57</f>
        <v>17795.900000000001</v>
      </c>
      <c r="L55" s="131">
        <f>L56+L57</f>
        <v>1478.1</v>
      </c>
      <c r="M55" s="132">
        <f t="shared" si="25"/>
        <v>8.3058457285104978</v>
      </c>
      <c r="N55" s="79">
        <f>L55*100/L11</f>
        <v>2.928821377760694</v>
      </c>
      <c r="O55" s="37"/>
    </row>
    <row r="56" spans="1:15">
      <c r="A56" s="93" t="s">
        <v>82</v>
      </c>
      <c r="B56" s="90" t="s">
        <v>58</v>
      </c>
      <c r="C56" s="91">
        <f t="shared" si="21"/>
        <v>2953.2000000000003</v>
      </c>
      <c r="D56" s="91">
        <f t="shared" si="22"/>
        <v>144.1</v>
      </c>
      <c r="E56" s="91">
        <f t="shared" si="23"/>
        <v>4.8794527969660022</v>
      </c>
      <c r="F56" s="92"/>
      <c r="G56" s="92">
        <v>226.4</v>
      </c>
      <c r="H56" s="92">
        <v>19.3</v>
      </c>
      <c r="I56" s="92">
        <f t="shared" si="24"/>
        <v>8.5247349823321557</v>
      </c>
      <c r="J56" s="92"/>
      <c r="K56" s="92">
        <v>2726.8</v>
      </c>
      <c r="L56" s="92">
        <v>124.8</v>
      </c>
      <c r="M56" s="133">
        <f t="shared" si="25"/>
        <v>4.5767933108405456</v>
      </c>
      <c r="N56" s="118"/>
    </row>
    <row r="57" spans="1:15">
      <c r="A57" s="93" t="s">
        <v>76</v>
      </c>
      <c r="B57" s="90" t="s">
        <v>61</v>
      </c>
      <c r="C57" s="91">
        <f t="shared" ref="C57" si="26">G57+K57</f>
        <v>15069.1</v>
      </c>
      <c r="D57" s="91">
        <f t="shared" ref="D57" si="27">H57+L57</f>
        <v>1353.3</v>
      </c>
      <c r="E57" s="91">
        <f t="shared" ref="E57:E63" si="28">D57/C57*100</f>
        <v>8.9806292346590038</v>
      </c>
      <c r="F57" s="92"/>
      <c r="G57" s="92"/>
      <c r="H57" s="92"/>
      <c r="I57" s="92"/>
      <c r="J57" s="92"/>
      <c r="K57" s="92">
        <v>15069.1</v>
      </c>
      <c r="L57" s="92">
        <v>1353.3</v>
      </c>
      <c r="M57" s="133">
        <f t="shared" ref="M57:M64" si="29">L57/K57*100</f>
        <v>8.9806292346590038</v>
      </c>
      <c r="N57" s="118"/>
    </row>
    <row r="58" spans="1:15" s="7" customFormat="1" ht="37.5" customHeight="1">
      <c r="A58" s="88" t="s">
        <v>87</v>
      </c>
      <c r="B58" s="89" t="s">
        <v>38</v>
      </c>
      <c r="C58" s="84">
        <f>G58+K58-3.8</f>
        <v>136.1</v>
      </c>
      <c r="D58" s="84">
        <f>H58+L58</f>
        <v>14.2</v>
      </c>
      <c r="E58" s="84">
        <f t="shared" si="28"/>
        <v>10.433504775900074</v>
      </c>
      <c r="F58" s="79">
        <f>D58*100/D11</f>
        <v>4.9900182065382584E-3</v>
      </c>
      <c r="G58" s="131">
        <f>G59</f>
        <v>14.2</v>
      </c>
      <c r="H58" s="131">
        <f>H59</f>
        <v>14.2</v>
      </c>
      <c r="I58" s="131">
        <f t="shared" ref="I58:I111" si="30">H58/G58*100</f>
        <v>100</v>
      </c>
      <c r="J58" s="79">
        <f>H58*100/H11</f>
        <v>5.6066847475669153E-3</v>
      </c>
      <c r="K58" s="131">
        <f>K59</f>
        <v>125.7</v>
      </c>
      <c r="L58" s="131">
        <f t="shared" ref="L58" si="31">L59</f>
        <v>0</v>
      </c>
      <c r="M58" s="131">
        <f t="shared" ref="M58:N58" si="32">M59</f>
        <v>0</v>
      </c>
      <c r="N58" s="131">
        <f t="shared" si="32"/>
        <v>0</v>
      </c>
      <c r="O58" s="37"/>
    </row>
    <row r="59" spans="1:15" ht="27.75" customHeight="1">
      <c r="A59" s="93" t="s">
        <v>110</v>
      </c>
      <c r="B59" s="90" t="s">
        <v>71</v>
      </c>
      <c r="C59" s="91">
        <f>G59+K59-3.8</f>
        <v>136.1</v>
      </c>
      <c r="D59" s="91">
        <f>H59+L59</f>
        <v>14.2</v>
      </c>
      <c r="E59" s="91">
        <f t="shared" si="28"/>
        <v>10.433504775900074</v>
      </c>
      <c r="F59" s="92"/>
      <c r="G59" s="92">
        <v>14.2</v>
      </c>
      <c r="H59" s="92">
        <v>14.2</v>
      </c>
      <c r="I59" s="92">
        <f t="shared" si="30"/>
        <v>100</v>
      </c>
      <c r="J59" s="92"/>
      <c r="K59" s="92">
        <v>125.7</v>
      </c>
      <c r="L59" s="92">
        <v>0</v>
      </c>
      <c r="M59" s="133">
        <f t="shared" si="29"/>
        <v>0</v>
      </c>
      <c r="N59" s="118"/>
    </row>
    <row r="60" spans="1:15" s="7" customFormat="1" ht="61.5" customHeight="1">
      <c r="A60" s="88" t="s">
        <v>34</v>
      </c>
      <c r="B60" s="89" t="s">
        <v>106</v>
      </c>
      <c r="C60" s="84">
        <f>C61+C62</f>
        <v>24866.799999999999</v>
      </c>
      <c r="D60" s="84">
        <f>D61+D62</f>
        <v>0</v>
      </c>
      <c r="E60" s="84">
        <v>0</v>
      </c>
      <c r="F60" s="79">
        <f>D60*100/D11</f>
        <v>0</v>
      </c>
      <c r="G60" s="131">
        <f>G61+G62</f>
        <v>106305.3</v>
      </c>
      <c r="H60" s="131">
        <f>H61+H62</f>
        <v>16833</v>
      </c>
      <c r="I60" s="131">
        <f t="shared" si="30"/>
        <v>15.834582095154239</v>
      </c>
      <c r="J60" s="79">
        <f>H60*100/H11</f>
        <v>6.6462904475911184</v>
      </c>
      <c r="K60" s="131">
        <v>0</v>
      </c>
      <c r="L60" s="131">
        <v>0</v>
      </c>
      <c r="M60" s="133">
        <v>0</v>
      </c>
      <c r="N60" s="79">
        <v>0</v>
      </c>
      <c r="O60" s="37"/>
    </row>
    <row r="61" spans="1:15" ht="36">
      <c r="A61" s="93" t="s">
        <v>241</v>
      </c>
      <c r="B61" s="90" t="s">
        <v>6</v>
      </c>
      <c r="C61" s="91">
        <v>0</v>
      </c>
      <c r="D61" s="91">
        <f>L61</f>
        <v>0</v>
      </c>
      <c r="E61" s="91">
        <v>0</v>
      </c>
      <c r="F61" s="92"/>
      <c r="G61" s="92">
        <v>69005.100000000006</v>
      </c>
      <c r="H61" s="92">
        <v>10616.2</v>
      </c>
      <c r="I61" s="92">
        <f t="shared" si="30"/>
        <v>15.384659974407688</v>
      </c>
      <c r="J61" s="92"/>
      <c r="K61" s="92"/>
      <c r="L61" s="92"/>
      <c r="M61" s="133"/>
      <c r="N61" s="118"/>
    </row>
    <row r="62" spans="1:15">
      <c r="A62" s="93" t="s">
        <v>240</v>
      </c>
      <c r="B62" s="90" t="s">
        <v>239</v>
      </c>
      <c r="C62" s="91">
        <v>24866.799999999999</v>
      </c>
      <c r="D62" s="91">
        <f>L62</f>
        <v>0</v>
      </c>
      <c r="E62" s="91">
        <v>0</v>
      </c>
      <c r="F62" s="92"/>
      <c r="G62" s="92">
        <v>37300.199999999997</v>
      </c>
      <c r="H62" s="92">
        <v>6216.8</v>
      </c>
      <c r="I62" s="92">
        <f t="shared" si="30"/>
        <v>16.666934761743907</v>
      </c>
      <c r="J62" s="92"/>
      <c r="K62" s="92"/>
      <c r="L62" s="92"/>
      <c r="M62" s="133"/>
      <c r="N62" s="118"/>
    </row>
    <row r="63" spans="1:15" s="7" customFormat="1" ht="43.5" customHeight="1">
      <c r="A63" s="95" t="s">
        <v>36</v>
      </c>
      <c r="B63" s="96" t="s">
        <v>103</v>
      </c>
      <c r="C63" s="84">
        <f>G63+K63</f>
        <v>-132664.1</v>
      </c>
      <c r="D63" s="84">
        <f>H63+L63</f>
        <v>13513.400000000034</v>
      </c>
      <c r="E63" s="84">
        <f t="shared" si="28"/>
        <v>-10.186176968750425</v>
      </c>
      <c r="F63" s="97"/>
      <c r="G63" s="131">
        <f>-G67</f>
        <v>-55406.6</v>
      </c>
      <c r="H63" s="131">
        <f>-H67</f>
        <v>341.60000000003492</v>
      </c>
      <c r="I63" s="132">
        <f t="shared" si="30"/>
        <v>-0.61653304840945833</v>
      </c>
      <c r="J63" s="97"/>
      <c r="K63" s="131">
        <v>-77257.5</v>
      </c>
      <c r="L63" s="131">
        <v>13171.8</v>
      </c>
      <c r="M63" s="133">
        <f t="shared" si="29"/>
        <v>-17.049218522473545</v>
      </c>
      <c r="N63" s="79"/>
      <c r="O63" s="37"/>
    </row>
    <row r="64" spans="1:15" ht="25.5" hidden="1" customHeight="1">
      <c r="A64" s="98"/>
      <c r="B64" s="99"/>
      <c r="C64" s="100"/>
      <c r="D64" s="100"/>
      <c r="E64" s="100"/>
      <c r="F64" s="101">
        <f>D64*100/D14</f>
        <v>0</v>
      </c>
      <c r="G64" s="102"/>
      <c r="H64" s="102"/>
      <c r="I64" s="134" t="e">
        <f t="shared" si="30"/>
        <v>#DIV/0!</v>
      </c>
      <c r="J64" s="102"/>
      <c r="K64" s="102"/>
      <c r="L64" s="134" t="e">
        <f>#REF!+#REF!</f>
        <v>#REF!</v>
      </c>
      <c r="M64" s="135" t="e">
        <f t="shared" si="29"/>
        <v>#REF!</v>
      </c>
      <c r="N64" s="136"/>
    </row>
    <row r="65" spans="1:33" ht="15.75" customHeight="1">
      <c r="A65" s="103"/>
      <c r="B65" s="104"/>
      <c r="C65" s="105"/>
      <c r="D65" s="105"/>
      <c r="E65" s="105"/>
      <c r="F65" s="342"/>
      <c r="G65" s="106"/>
      <c r="H65" s="106"/>
      <c r="I65" s="343"/>
      <c r="J65" s="106"/>
      <c r="K65" s="106"/>
      <c r="L65" s="106"/>
      <c r="M65" s="344"/>
      <c r="N65" s="106"/>
    </row>
    <row r="66" spans="1:33" ht="18" customHeight="1">
      <c r="A66" s="327" t="s">
        <v>25</v>
      </c>
      <c r="B66" s="327"/>
      <c r="C66" s="327"/>
      <c r="D66" s="107" t="s">
        <v>42</v>
      </c>
      <c r="E66" s="107" t="s">
        <v>42</v>
      </c>
      <c r="F66" s="342"/>
      <c r="G66" s="108" t="s">
        <v>42</v>
      </c>
      <c r="H66" s="108" t="s">
        <v>42</v>
      </c>
      <c r="I66" s="343"/>
      <c r="J66" s="108" t="s">
        <v>42</v>
      </c>
      <c r="K66" s="108" t="s">
        <v>42</v>
      </c>
      <c r="L66" s="108" t="s">
        <v>42</v>
      </c>
      <c r="M66" s="344"/>
      <c r="N66" s="108" t="s">
        <v>42</v>
      </c>
      <c r="O66" s="38" t="s">
        <v>42</v>
      </c>
      <c r="P66" s="9" t="s">
        <v>42</v>
      </c>
      <c r="Q66" s="9" t="s">
        <v>42</v>
      </c>
      <c r="R66" s="9" t="s">
        <v>42</v>
      </c>
      <c r="S66" s="9" t="s">
        <v>42</v>
      </c>
      <c r="T66" s="9" t="s">
        <v>42</v>
      </c>
      <c r="U66" s="9" t="s">
        <v>42</v>
      </c>
      <c r="V66" s="328"/>
      <c r="W66" s="328"/>
      <c r="X66" s="4"/>
      <c r="Y66" s="4"/>
      <c r="Z66" s="4"/>
      <c r="AA66" s="4"/>
      <c r="AB66" s="4"/>
      <c r="AC66" s="4"/>
      <c r="AD66" s="4"/>
      <c r="AE66" s="4"/>
      <c r="AF66" s="4"/>
      <c r="AG66" s="4"/>
    </row>
    <row r="67" spans="1:33" s="7" customFormat="1" ht="24">
      <c r="A67" s="75" t="s">
        <v>48</v>
      </c>
      <c r="B67" s="76" t="s">
        <v>103</v>
      </c>
      <c r="C67" s="77">
        <f>G67+K67</f>
        <v>132664.09999999998</v>
      </c>
      <c r="D67" s="77">
        <f>H67+L67</f>
        <v>-13513.400000000038</v>
      </c>
      <c r="E67" s="84">
        <f t="shared" ref="E67" si="33">D67/C67*100</f>
        <v>-10.186176968750431</v>
      </c>
      <c r="F67" s="79"/>
      <c r="G67" s="79">
        <f>G71+G81+G99+G96</f>
        <v>55406.6</v>
      </c>
      <c r="H67" s="79">
        <f>H71+H81+H99+H96</f>
        <v>-341.60000000003492</v>
      </c>
      <c r="I67" s="131">
        <f t="shared" ref="I67" si="34">H67/G67*100</f>
        <v>-0.61653304840945833</v>
      </c>
      <c r="J67" s="79"/>
      <c r="K67" s="79">
        <f>K71+K81+K99+K96</f>
        <v>77257.499999999971</v>
      </c>
      <c r="L67" s="79">
        <f>L71+L81+L99+L96</f>
        <v>-13171.800000000003</v>
      </c>
      <c r="M67" s="131">
        <f t="shared" ref="M67" si="35">L67/K67*100</f>
        <v>-17.049218522473556</v>
      </c>
      <c r="N67" s="79"/>
      <c r="O67" s="37"/>
    </row>
    <row r="68" spans="1:33">
      <c r="A68" s="109" t="s">
        <v>28</v>
      </c>
      <c r="B68" s="110"/>
      <c r="C68" s="111"/>
      <c r="D68" s="111"/>
      <c r="E68" s="111"/>
      <c r="F68" s="112"/>
      <c r="G68" s="113"/>
      <c r="H68" s="170"/>
      <c r="I68" s="120"/>
      <c r="J68" s="113"/>
      <c r="K68" s="113"/>
      <c r="L68" s="113"/>
      <c r="M68" s="137"/>
      <c r="N68" s="113"/>
    </row>
    <row r="69" spans="1:33" ht="18" customHeight="1">
      <c r="A69" s="114" t="s">
        <v>37</v>
      </c>
      <c r="B69" s="115" t="s">
        <v>103</v>
      </c>
      <c r="C69" s="116">
        <f>G69+K69</f>
        <v>44352.2</v>
      </c>
      <c r="D69" s="116">
        <f>H69+L69</f>
        <v>-750</v>
      </c>
      <c r="E69" s="117">
        <f t="shared" ref="E69:E111" si="36">D69/C69*100</f>
        <v>-1.6910096906128671</v>
      </c>
      <c r="F69" s="79"/>
      <c r="G69" s="118">
        <v>40764.6</v>
      </c>
      <c r="H69" s="118">
        <v>-750</v>
      </c>
      <c r="I69" s="138">
        <f t="shared" si="30"/>
        <v>-1.8398316186102648</v>
      </c>
      <c r="J69" s="118"/>
      <c r="K69" s="118">
        <f>K71+K81</f>
        <v>3587.6</v>
      </c>
      <c r="L69" s="118">
        <f>L71+L81</f>
        <v>0</v>
      </c>
      <c r="M69" s="133">
        <f>L69/K69*100</f>
        <v>0</v>
      </c>
      <c r="N69" s="118"/>
    </row>
    <row r="70" spans="1:33">
      <c r="A70" s="114" t="s">
        <v>91</v>
      </c>
      <c r="B70" s="115"/>
      <c r="C70" s="116"/>
      <c r="D70" s="116"/>
      <c r="E70" s="116"/>
      <c r="F70" s="79"/>
      <c r="G70" s="144"/>
      <c r="H70" s="118"/>
      <c r="I70" s="120"/>
      <c r="J70" s="118"/>
      <c r="K70" s="118"/>
      <c r="L70" s="118"/>
      <c r="M70" s="118"/>
      <c r="N70" s="118"/>
    </row>
    <row r="71" spans="1:33" s="7" customFormat="1" ht="24">
      <c r="A71" s="75" t="s">
        <v>138</v>
      </c>
      <c r="B71" s="76" t="s">
        <v>40</v>
      </c>
      <c r="C71" s="77">
        <f>G71+K71</f>
        <v>46518.2</v>
      </c>
      <c r="D71" s="77">
        <f t="shared" ref="D71:D110" si="37">H71+L71</f>
        <v>0</v>
      </c>
      <c r="E71" s="78">
        <f t="shared" si="36"/>
        <v>0</v>
      </c>
      <c r="F71" s="79"/>
      <c r="G71" s="79">
        <f>G72+G73</f>
        <v>42764.6</v>
      </c>
      <c r="H71" s="79">
        <f>H72+H73</f>
        <v>0</v>
      </c>
      <c r="I71" s="120">
        <f t="shared" si="30"/>
        <v>0</v>
      </c>
      <c r="J71" s="79"/>
      <c r="K71" s="79">
        <f>K72+K73</f>
        <v>3753.6</v>
      </c>
      <c r="L71" s="79">
        <f>L72</f>
        <v>0</v>
      </c>
      <c r="M71" s="131">
        <f t="shared" ref="M71" si="38">L71/K71*100</f>
        <v>0</v>
      </c>
      <c r="N71" s="79"/>
      <c r="O71" s="37"/>
    </row>
    <row r="72" spans="1:33" ht="33.75" customHeight="1">
      <c r="A72" s="114" t="s">
        <v>139</v>
      </c>
      <c r="B72" s="115" t="s">
        <v>52</v>
      </c>
      <c r="C72" s="116">
        <f t="shared" ref="C72:C110" si="39">G72+K72</f>
        <v>51708.2</v>
      </c>
      <c r="D72" s="116">
        <f t="shared" si="37"/>
        <v>0</v>
      </c>
      <c r="E72" s="117">
        <f t="shared" si="36"/>
        <v>0</v>
      </c>
      <c r="F72" s="79"/>
      <c r="G72" s="118">
        <v>47764.6</v>
      </c>
      <c r="H72" s="118">
        <v>0</v>
      </c>
      <c r="I72" s="138">
        <f t="shared" si="30"/>
        <v>0</v>
      </c>
      <c r="J72" s="118"/>
      <c r="K72" s="118">
        <v>3943.6</v>
      </c>
      <c r="L72" s="118">
        <v>0</v>
      </c>
      <c r="M72" s="133">
        <f t="shared" ref="M72:M83" si="40">L72/K72*100</f>
        <v>0</v>
      </c>
      <c r="N72" s="118"/>
    </row>
    <row r="73" spans="1:33" ht="39.75" customHeight="1">
      <c r="A73" s="114" t="s">
        <v>140</v>
      </c>
      <c r="B73" s="115" t="s">
        <v>11</v>
      </c>
      <c r="C73" s="116">
        <f t="shared" si="39"/>
        <v>-5190</v>
      </c>
      <c r="D73" s="116">
        <f t="shared" si="37"/>
        <v>0</v>
      </c>
      <c r="E73" s="117">
        <f t="shared" si="36"/>
        <v>0</v>
      </c>
      <c r="F73" s="79"/>
      <c r="G73" s="118">
        <v>-5000</v>
      </c>
      <c r="H73" s="118">
        <v>0</v>
      </c>
      <c r="I73" s="138">
        <f t="shared" si="30"/>
        <v>0</v>
      </c>
      <c r="J73" s="118"/>
      <c r="K73" s="118">
        <v>-190</v>
      </c>
      <c r="L73" s="118">
        <v>0</v>
      </c>
      <c r="M73" s="133">
        <f t="shared" si="40"/>
        <v>0</v>
      </c>
      <c r="N73" s="118"/>
    </row>
    <row r="74" spans="1:33" ht="13.5" hidden="1" customHeight="1">
      <c r="A74" s="114" t="s">
        <v>141</v>
      </c>
      <c r="B74" s="115" t="s">
        <v>142</v>
      </c>
      <c r="C74" s="116">
        <f t="shared" si="39"/>
        <v>0</v>
      </c>
      <c r="D74" s="116">
        <f t="shared" si="37"/>
        <v>0</v>
      </c>
      <c r="E74" s="78" t="e">
        <f t="shared" si="36"/>
        <v>#DIV/0!</v>
      </c>
      <c r="F74" s="79">
        <f>D74*100/D24</f>
        <v>0</v>
      </c>
      <c r="G74" s="118"/>
      <c r="H74" s="118"/>
      <c r="I74" s="120" t="e">
        <f t="shared" si="30"/>
        <v>#DIV/0!</v>
      </c>
      <c r="J74" s="118"/>
      <c r="K74" s="118"/>
      <c r="L74" s="118"/>
      <c r="M74" s="132" t="e">
        <f t="shared" si="40"/>
        <v>#DIV/0!</v>
      </c>
      <c r="N74" s="118"/>
    </row>
    <row r="75" spans="1:33" ht="23.25" hidden="1" customHeight="1">
      <c r="A75" s="114" t="s">
        <v>143</v>
      </c>
      <c r="B75" s="115" t="s">
        <v>144</v>
      </c>
      <c r="C75" s="116">
        <f t="shared" si="39"/>
        <v>0</v>
      </c>
      <c r="D75" s="116">
        <f t="shared" si="37"/>
        <v>0</v>
      </c>
      <c r="E75" s="78" t="e">
        <f t="shared" si="36"/>
        <v>#DIV/0!</v>
      </c>
      <c r="F75" s="79">
        <f>D75*100/D25</f>
        <v>0</v>
      </c>
      <c r="G75" s="118"/>
      <c r="H75" s="118"/>
      <c r="I75" s="120" t="e">
        <f t="shared" si="30"/>
        <v>#DIV/0!</v>
      </c>
      <c r="J75" s="118"/>
      <c r="K75" s="118"/>
      <c r="L75" s="118"/>
      <c r="M75" s="132" t="e">
        <f t="shared" si="40"/>
        <v>#DIV/0!</v>
      </c>
      <c r="N75" s="118"/>
    </row>
    <row r="76" spans="1:33" ht="16.5" hidden="1" customHeight="1">
      <c r="A76" s="114" t="s">
        <v>145</v>
      </c>
      <c r="B76" s="115" t="s">
        <v>146</v>
      </c>
      <c r="C76" s="116">
        <f t="shared" si="39"/>
        <v>0</v>
      </c>
      <c r="D76" s="116">
        <f t="shared" si="37"/>
        <v>0</v>
      </c>
      <c r="E76" s="78" t="e">
        <f t="shared" si="36"/>
        <v>#DIV/0!</v>
      </c>
      <c r="F76" s="79">
        <f>D76*100/D28</f>
        <v>0</v>
      </c>
      <c r="G76" s="118"/>
      <c r="H76" s="118"/>
      <c r="I76" s="120" t="e">
        <f t="shared" si="30"/>
        <v>#DIV/0!</v>
      </c>
      <c r="J76" s="118"/>
      <c r="K76" s="118"/>
      <c r="L76" s="118"/>
      <c r="M76" s="132" t="e">
        <f t="shared" si="40"/>
        <v>#DIV/0!</v>
      </c>
      <c r="N76" s="118"/>
    </row>
    <row r="77" spans="1:33" ht="15.75" hidden="1" customHeight="1">
      <c r="A77" s="114" t="s">
        <v>147</v>
      </c>
      <c r="B77" s="115" t="s">
        <v>33</v>
      </c>
      <c r="C77" s="116">
        <f t="shared" si="39"/>
        <v>0</v>
      </c>
      <c r="D77" s="116">
        <f t="shared" si="37"/>
        <v>0</v>
      </c>
      <c r="E77" s="78" t="e">
        <f t="shared" si="36"/>
        <v>#DIV/0!</v>
      </c>
      <c r="F77" s="79">
        <f>D77*100/D29</f>
        <v>0</v>
      </c>
      <c r="G77" s="118"/>
      <c r="H77" s="118"/>
      <c r="I77" s="120" t="e">
        <f t="shared" si="30"/>
        <v>#DIV/0!</v>
      </c>
      <c r="J77" s="118"/>
      <c r="K77" s="118"/>
      <c r="L77" s="118"/>
      <c r="M77" s="132" t="e">
        <f t="shared" si="40"/>
        <v>#DIV/0!</v>
      </c>
      <c r="N77" s="118"/>
    </row>
    <row r="78" spans="1:33" ht="31.5" hidden="1" customHeight="1">
      <c r="A78" s="114" t="s">
        <v>148</v>
      </c>
      <c r="B78" s="115" t="s">
        <v>98</v>
      </c>
      <c r="C78" s="116">
        <f t="shared" si="39"/>
        <v>0</v>
      </c>
      <c r="D78" s="116">
        <f t="shared" si="37"/>
        <v>0</v>
      </c>
      <c r="E78" s="78" t="e">
        <f t="shared" si="36"/>
        <v>#DIV/0!</v>
      </c>
      <c r="F78" s="79" t="e">
        <f>D78*100/D30</f>
        <v>#DIV/0!</v>
      </c>
      <c r="G78" s="118"/>
      <c r="H78" s="118"/>
      <c r="I78" s="120" t="e">
        <f t="shared" si="30"/>
        <v>#DIV/0!</v>
      </c>
      <c r="J78" s="118"/>
      <c r="K78" s="118"/>
      <c r="L78" s="118"/>
      <c r="M78" s="132" t="e">
        <f t="shared" si="40"/>
        <v>#DIV/0!</v>
      </c>
      <c r="N78" s="118"/>
    </row>
    <row r="79" spans="1:33" ht="18.75" hidden="1" customHeight="1">
      <c r="A79" s="114" t="s">
        <v>149</v>
      </c>
      <c r="B79" s="115" t="s">
        <v>50</v>
      </c>
      <c r="C79" s="116">
        <f t="shared" si="39"/>
        <v>0</v>
      </c>
      <c r="D79" s="116">
        <f t="shared" si="37"/>
        <v>0</v>
      </c>
      <c r="E79" s="78" t="e">
        <f t="shared" si="36"/>
        <v>#DIV/0!</v>
      </c>
      <c r="F79" s="79" t="e">
        <f>D79*100/D31</f>
        <v>#DIV/0!</v>
      </c>
      <c r="G79" s="118"/>
      <c r="H79" s="118"/>
      <c r="I79" s="120" t="e">
        <f t="shared" si="30"/>
        <v>#DIV/0!</v>
      </c>
      <c r="J79" s="118"/>
      <c r="K79" s="118"/>
      <c r="L79" s="118"/>
      <c r="M79" s="132" t="e">
        <f t="shared" si="40"/>
        <v>#DIV/0!</v>
      </c>
      <c r="N79" s="118"/>
    </row>
    <row r="80" spans="1:33" ht="33" hidden="1" customHeight="1">
      <c r="A80" s="114" t="s">
        <v>150</v>
      </c>
      <c r="B80" s="115" t="s">
        <v>151</v>
      </c>
      <c r="C80" s="116">
        <f t="shared" si="39"/>
        <v>0</v>
      </c>
      <c r="D80" s="116">
        <f t="shared" si="37"/>
        <v>0</v>
      </c>
      <c r="E80" s="78" t="e">
        <f t="shared" si="36"/>
        <v>#DIV/0!</v>
      </c>
      <c r="F80" s="79">
        <f>D80*100/D32</f>
        <v>0</v>
      </c>
      <c r="G80" s="118"/>
      <c r="H80" s="118"/>
      <c r="I80" s="120" t="e">
        <f t="shared" si="30"/>
        <v>#DIV/0!</v>
      </c>
      <c r="J80" s="118"/>
      <c r="K80" s="118"/>
      <c r="L80" s="118"/>
      <c r="M80" s="132" t="e">
        <f t="shared" si="40"/>
        <v>#DIV/0!</v>
      </c>
      <c r="N80" s="118"/>
    </row>
    <row r="81" spans="1:15" s="7" customFormat="1" ht="42.75" customHeight="1">
      <c r="A81" s="75" t="s">
        <v>152</v>
      </c>
      <c r="B81" s="76" t="s">
        <v>46</v>
      </c>
      <c r="C81" s="77">
        <f>G81+K81+166</f>
        <v>-750</v>
      </c>
      <c r="D81" s="77">
        <v>-750</v>
      </c>
      <c r="E81" s="78">
        <f t="shared" si="36"/>
        <v>100</v>
      </c>
      <c r="F81" s="79"/>
      <c r="G81" s="79">
        <f>G82+G83</f>
        <v>-750</v>
      </c>
      <c r="H81" s="79">
        <f>H82+H83</f>
        <v>-750</v>
      </c>
      <c r="I81" s="120">
        <f t="shared" si="30"/>
        <v>100</v>
      </c>
      <c r="J81" s="79"/>
      <c r="K81" s="79">
        <f>K83+K82</f>
        <v>-166</v>
      </c>
      <c r="L81" s="79">
        <f>L83+L82</f>
        <v>0</v>
      </c>
      <c r="M81" s="132">
        <f t="shared" si="40"/>
        <v>0</v>
      </c>
      <c r="N81" s="79"/>
      <c r="O81" s="37"/>
    </row>
    <row r="82" spans="1:15" ht="42.75" customHeight="1">
      <c r="A82" s="119" t="s">
        <v>153</v>
      </c>
      <c r="B82" s="115" t="s">
        <v>154</v>
      </c>
      <c r="C82" s="116">
        <f>G82+K82</f>
        <v>0</v>
      </c>
      <c r="D82" s="116">
        <f>H82+L82</f>
        <v>0</v>
      </c>
      <c r="E82" s="117">
        <v>0</v>
      </c>
      <c r="F82" s="79"/>
      <c r="G82" s="118">
        <v>0</v>
      </c>
      <c r="H82" s="118">
        <v>0</v>
      </c>
      <c r="I82" s="138">
        <v>0</v>
      </c>
      <c r="J82" s="118"/>
      <c r="K82" s="118"/>
      <c r="L82" s="118"/>
      <c r="M82" s="118"/>
      <c r="N82" s="118"/>
    </row>
    <row r="83" spans="1:15" ht="49.5" customHeight="1">
      <c r="A83" s="119" t="s">
        <v>155</v>
      </c>
      <c r="B83" s="115" t="s">
        <v>94</v>
      </c>
      <c r="C83" s="116">
        <f>G83+K83</f>
        <v>-916</v>
      </c>
      <c r="D83" s="116">
        <f>H83+L83</f>
        <v>-750</v>
      </c>
      <c r="E83" s="117">
        <f t="shared" si="36"/>
        <v>81.877729257641917</v>
      </c>
      <c r="F83" s="79"/>
      <c r="G83" s="118">
        <v>-750</v>
      </c>
      <c r="H83" s="118">
        <v>-750</v>
      </c>
      <c r="I83" s="138">
        <f t="shared" si="30"/>
        <v>100</v>
      </c>
      <c r="J83" s="118"/>
      <c r="K83" s="118">
        <v>-166</v>
      </c>
      <c r="L83" s="118"/>
      <c r="M83" s="133">
        <f t="shared" si="40"/>
        <v>0</v>
      </c>
      <c r="N83" s="118"/>
    </row>
    <row r="84" spans="1:15" ht="14.25" hidden="1" customHeight="1">
      <c r="A84" s="114" t="s">
        <v>156</v>
      </c>
      <c r="B84" s="115" t="s">
        <v>154</v>
      </c>
      <c r="C84" s="116">
        <f t="shared" si="39"/>
        <v>0</v>
      </c>
      <c r="D84" s="116">
        <f t="shared" si="37"/>
        <v>0</v>
      </c>
      <c r="E84" s="78" t="e">
        <f t="shared" si="36"/>
        <v>#DIV/0!</v>
      </c>
      <c r="F84" s="79">
        <f t="shared" ref="F84:F90" si="41">D84*100/D36</f>
        <v>0</v>
      </c>
      <c r="G84" s="144"/>
      <c r="H84" s="144"/>
      <c r="I84" s="120" t="e">
        <f t="shared" si="30"/>
        <v>#DIV/0!</v>
      </c>
      <c r="J84" s="118"/>
      <c r="K84" s="118"/>
      <c r="L84" s="118"/>
      <c r="M84" s="118"/>
      <c r="N84" s="118"/>
    </row>
    <row r="85" spans="1:15" ht="21" hidden="1" customHeight="1">
      <c r="A85" s="114" t="s">
        <v>157</v>
      </c>
      <c r="B85" s="115" t="s">
        <v>94</v>
      </c>
      <c r="C85" s="116">
        <f t="shared" si="39"/>
        <v>0</v>
      </c>
      <c r="D85" s="116">
        <f t="shared" si="37"/>
        <v>0</v>
      </c>
      <c r="E85" s="78" t="e">
        <f t="shared" si="36"/>
        <v>#DIV/0!</v>
      </c>
      <c r="F85" s="79">
        <f t="shared" si="41"/>
        <v>0</v>
      </c>
      <c r="G85" s="144"/>
      <c r="H85" s="144"/>
      <c r="I85" s="120" t="e">
        <f t="shared" si="30"/>
        <v>#DIV/0!</v>
      </c>
      <c r="J85" s="118"/>
      <c r="K85" s="118"/>
      <c r="L85" s="118"/>
      <c r="M85" s="118"/>
      <c r="N85" s="118"/>
    </row>
    <row r="86" spans="1:15" ht="21.75" hidden="1" customHeight="1">
      <c r="A86" s="114" t="s">
        <v>158</v>
      </c>
      <c r="B86" s="115" t="s">
        <v>159</v>
      </c>
      <c r="C86" s="116">
        <f t="shared" si="39"/>
        <v>0</v>
      </c>
      <c r="D86" s="116">
        <f t="shared" si="37"/>
        <v>0</v>
      </c>
      <c r="E86" s="78" t="e">
        <f t="shared" si="36"/>
        <v>#DIV/0!</v>
      </c>
      <c r="F86" s="79">
        <f t="shared" si="41"/>
        <v>0</v>
      </c>
      <c r="G86" s="144"/>
      <c r="H86" s="144"/>
      <c r="I86" s="120" t="e">
        <f t="shared" si="30"/>
        <v>#DIV/0!</v>
      </c>
      <c r="J86" s="118"/>
      <c r="K86" s="118"/>
      <c r="L86" s="118"/>
      <c r="M86" s="118"/>
      <c r="N86" s="118"/>
    </row>
    <row r="87" spans="1:15" ht="48" hidden="1" customHeight="1">
      <c r="A87" s="114" t="s">
        <v>160</v>
      </c>
      <c r="B87" s="115" t="s">
        <v>161</v>
      </c>
      <c r="C87" s="116">
        <f t="shared" si="39"/>
        <v>0</v>
      </c>
      <c r="D87" s="116">
        <f t="shared" si="37"/>
        <v>0</v>
      </c>
      <c r="E87" s="78" t="e">
        <f t="shared" si="36"/>
        <v>#DIV/0!</v>
      </c>
      <c r="F87" s="79">
        <f t="shared" si="41"/>
        <v>0</v>
      </c>
      <c r="G87" s="144"/>
      <c r="H87" s="144"/>
      <c r="I87" s="120" t="e">
        <f t="shared" si="30"/>
        <v>#DIV/0!</v>
      </c>
      <c r="J87" s="118"/>
      <c r="K87" s="118"/>
      <c r="L87" s="118"/>
      <c r="M87" s="118"/>
      <c r="N87" s="118"/>
    </row>
    <row r="88" spans="1:15" ht="48" hidden="1" customHeight="1">
      <c r="A88" s="114" t="s">
        <v>162</v>
      </c>
      <c r="B88" s="115" t="s">
        <v>163</v>
      </c>
      <c r="C88" s="116">
        <f t="shared" si="39"/>
        <v>0</v>
      </c>
      <c r="D88" s="116">
        <f t="shared" si="37"/>
        <v>0</v>
      </c>
      <c r="E88" s="78" t="e">
        <f t="shared" si="36"/>
        <v>#DIV/0!</v>
      </c>
      <c r="F88" s="79">
        <f t="shared" si="41"/>
        <v>0</v>
      </c>
      <c r="G88" s="144"/>
      <c r="H88" s="144"/>
      <c r="I88" s="120" t="e">
        <f t="shared" si="30"/>
        <v>#DIV/0!</v>
      </c>
      <c r="J88" s="118"/>
      <c r="K88" s="118"/>
      <c r="L88" s="118"/>
      <c r="M88" s="118"/>
      <c r="N88" s="118"/>
    </row>
    <row r="89" spans="1:15" ht="48" hidden="1" customHeight="1">
      <c r="A89" s="114" t="s">
        <v>164</v>
      </c>
      <c r="B89" s="115" t="s">
        <v>165</v>
      </c>
      <c r="C89" s="116">
        <f t="shared" si="39"/>
        <v>0</v>
      </c>
      <c r="D89" s="116">
        <f t="shared" si="37"/>
        <v>0</v>
      </c>
      <c r="E89" s="78" t="e">
        <f t="shared" si="36"/>
        <v>#DIV/0!</v>
      </c>
      <c r="F89" s="79">
        <f t="shared" si="41"/>
        <v>0</v>
      </c>
      <c r="G89" s="144"/>
      <c r="H89" s="144"/>
      <c r="I89" s="120" t="e">
        <f t="shared" si="30"/>
        <v>#DIV/0!</v>
      </c>
      <c r="J89" s="118"/>
      <c r="K89" s="118"/>
      <c r="L89" s="118"/>
      <c r="M89" s="118"/>
      <c r="N89" s="118"/>
    </row>
    <row r="90" spans="1:15" ht="48" hidden="1" customHeight="1">
      <c r="A90" s="114" t="s">
        <v>166</v>
      </c>
      <c r="B90" s="115" t="s">
        <v>167</v>
      </c>
      <c r="C90" s="116">
        <f t="shared" si="39"/>
        <v>0</v>
      </c>
      <c r="D90" s="116">
        <f t="shared" si="37"/>
        <v>0</v>
      </c>
      <c r="E90" s="78" t="e">
        <f t="shared" si="36"/>
        <v>#DIV/0!</v>
      </c>
      <c r="F90" s="79">
        <f t="shared" si="41"/>
        <v>0</v>
      </c>
      <c r="G90" s="144"/>
      <c r="H90" s="144"/>
      <c r="I90" s="120" t="e">
        <f t="shared" si="30"/>
        <v>#DIV/0!</v>
      </c>
      <c r="J90" s="118"/>
      <c r="K90" s="118"/>
      <c r="L90" s="118"/>
      <c r="M90" s="118"/>
      <c r="N90" s="118"/>
    </row>
    <row r="91" spans="1:15" ht="48" hidden="1" customHeight="1">
      <c r="A91" s="114" t="s">
        <v>168</v>
      </c>
      <c r="B91" s="115" t="s">
        <v>49</v>
      </c>
      <c r="C91" s="116">
        <f t="shared" si="39"/>
        <v>0</v>
      </c>
      <c r="D91" s="116">
        <f t="shared" si="37"/>
        <v>0</v>
      </c>
      <c r="E91" s="78" t="e">
        <f t="shared" si="36"/>
        <v>#DIV/0!</v>
      </c>
      <c r="F91" s="79">
        <f t="shared" ref="F91:F95" si="42">D91*100/D45</f>
        <v>0</v>
      </c>
      <c r="G91" s="144"/>
      <c r="H91" s="144"/>
      <c r="I91" s="120" t="e">
        <f t="shared" si="30"/>
        <v>#DIV/0!</v>
      </c>
      <c r="J91" s="118"/>
      <c r="K91" s="118"/>
      <c r="L91" s="118"/>
      <c r="M91" s="118"/>
      <c r="N91" s="118"/>
    </row>
    <row r="92" spans="1:15" ht="48" hidden="1" customHeight="1">
      <c r="A92" s="114" t="s">
        <v>169</v>
      </c>
      <c r="B92" s="115" t="s">
        <v>170</v>
      </c>
      <c r="C92" s="116">
        <f t="shared" si="39"/>
        <v>0</v>
      </c>
      <c r="D92" s="116">
        <f t="shared" si="37"/>
        <v>0</v>
      </c>
      <c r="E92" s="78" t="e">
        <f t="shared" si="36"/>
        <v>#DIV/0!</v>
      </c>
      <c r="F92" s="79">
        <f t="shared" si="42"/>
        <v>0</v>
      </c>
      <c r="G92" s="144"/>
      <c r="H92" s="144"/>
      <c r="I92" s="120" t="e">
        <f t="shared" si="30"/>
        <v>#DIV/0!</v>
      </c>
      <c r="J92" s="118"/>
      <c r="K92" s="118"/>
      <c r="L92" s="118"/>
      <c r="M92" s="118"/>
      <c r="N92" s="118"/>
    </row>
    <row r="93" spans="1:15" ht="24" hidden="1" customHeight="1">
      <c r="A93" s="114" t="s">
        <v>171</v>
      </c>
      <c r="B93" s="115" t="s">
        <v>90</v>
      </c>
      <c r="C93" s="116">
        <f t="shared" si="39"/>
        <v>0</v>
      </c>
      <c r="D93" s="116">
        <f t="shared" si="37"/>
        <v>0</v>
      </c>
      <c r="E93" s="78" t="e">
        <f t="shared" si="36"/>
        <v>#DIV/0!</v>
      </c>
      <c r="F93" s="79">
        <f t="shared" si="42"/>
        <v>0</v>
      </c>
      <c r="G93" s="144"/>
      <c r="H93" s="144"/>
      <c r="I93" s="120" t="e">
        <f t="shared" si="30"/>
        <v>#DIV/0!</v>
      </c>
      <c r="J93" s="118"/>
      <c r="K93" s="118"/>
      <c r="L93" s="118"/>
      <c r="M93" s="118"/>
      <c r="N93" s="118"/>
    </row>
    <row r="94" spans="1:15" ht="36" hidden="1" customHeight="1">
      <c r="A94" s="114" t="s">
        <v>172</v>
      </c>
      <c r="B94" s="115" t="s">
        <v>173</v>
      </c>
      <c r="C94" s="116">
        <f t="shared" si="39"/>
        <v>0</v>
      </c>
      <c r="D94" s="116">
        <f t="shared" si="37"/>
        <v>0</v>
      </c>
      <c r="E94" s="78" t="e">
        <f t="shared" si="36"/>
        <v>#DIV/0!</v>
      </c>
      <c r="F94" s="79">
        <f t="shared" si="42"/>
        <v>0</v>
      </c>
      <c r="G94" s="144"/>
      <c r="H94" s="144"/>
      <c r="I94" s="120" t="e">
        <f t="shared" si="30"/>
        <v>#DIV/0!</v>
      </c>
      <c r="J94" s="118"/>
      <c r="K94" s="118"/>
      <c r="L94" s="118"/>
      <c r="M94" s="118"/>
      <c r="N94" s="118"/>
    </row>
    <row r="95" spans="1:15" ht="36" hidden="1" customHeight="1">
      <c r="A95" s="114" t="s">
        <v>174</v>
      </c>
      <c r="B95" s="115" t="s">
        <v>175</v>
      </c>
      <c r="C95" s="116">
        <f t="shared" si="39"/>
        <v>0</v>
      </c>
      <c r="D95" s="116">
        <f t="shared" si="37"/>
        <v>0</v>
      </c>
      <c r="E95" s="78" t="e">
        <f t="shared" si="36"/>
        <v>#DIV/0!</v>
      </c>
      <c r="F95" s="79">
        <f t="shared" si="42"/>
        <v>0</v>
      </c>
      <c r="G95" s="144"/>
      <c r="H95" s="144"/>
      <c r="I95" s="120" t="e">
        <f t="shared" si="30"/>
        <v>#DIV/0!</v>
      </c>
      <c r="J95" s="118"/>
      <c r="K95" s="118"/>
      <c r="L95" s="118"/>
      <c r="M95" s="118"/>
      <c r="N95" s="118"/>
    </row>
    <row r="96" spans="1:15" s="7" customFormat="1" ht="24">
      <c r="A96" s="75" t="s">
        <v>176</v>
      </c>
      <c r="B96" s="76" t="s">
        <v>83</v>
      </c>
      <c r="C96" s="77">
        <f>C97+C98</f>
        <v>-1416</v>
      </c>
      <c r="D96" s="77">
        <f>D97+D98</f>
        <v>0</v>
      </c>
      <c r="E96" s="78">
        <f>D96/C96*100</f>
        <v>0</v>
      </c>
      <c r="F96" s="79"/>
      <c r="G96" s="79">
        <f>G97+G98</f>
        <v>-1250</v>
      </c>
      <c r="H96" s="79">
        <f>H97+H98</f>
        <v>0</v>
      </c>
      <c r="I96" s="120">
        <f t="shared" si="30"/>
        <v>0</v>
      </c>
      <c r="J96" s="120"/>
      <c r="K96" s="120">
        <f>K97+K98</f>
        <v>0</v>
      </c>
      <c r="L96" s="120">
        <f t="shared" ref="L96:M96" si="43">L97+L98</f>
        <v>0</v>
      </c>
      <c r="M96" s="120">
        <f t="shared" si="43"/>
        <v>0</v>
      </c>
      <c r="N96" s="120"/>
      <c r="O96" s="37"/>
    </row>
    <row r="97" spans="1:15" ht="53.25" customHeight="1">
      <c r="A97" s="114" t="s">
        <v>177</v>
      </c>
      <c r="B97" s="115" t="s">
        <v>115</v>
      </c>
      <c r="C97" s="116">
        <f>G97+K97</f>
        <v>-1500</v>
      </c>
      <c r="D97" s="116">
        <f>-H97+L97</f>
        <v>0</v>
      </c>
      <c r="E97" s="117">
        <f t="shared" si="36"/>
        <v>0</v>
      </c>
      <c r="F97" s="79"/>
      <c r="G97" s="118">
        <v>-1500</v>
      </c>
      <c r="H97" s="118">
        <v>0</v>
      </c>
      <c r="I97" s="138">
        <f t="shared" si="30"/>
        <v>0</v>
      </c>
      <c r="J97" s="118"/>
      <c r="K97" s="118"/>
      <c r="L97" s="118"/>
      <c r="M97" s="118"/>
      <c r="N97" s="118"/>
    </row>
    <row r="98" spans="1:15" ht="54.75" customHeight="1">
      <c r="A98" s="114" t="s">
        <v>178</v>
      </c>
      <c r="B98" s="115" t="s">
        <v>80</v>
      </c>
      <c r="C98" s="116">
        <f>G98+K98-166</f>
        <v>84</v>
      </c>
      <c r="D98" s="116">
        <f>H98+L98</f>
        <v>0</v>
      </c>
      <c r="E98" s="117">
        <f t="shared" si="36"/>
        <v>0</v>
      </c>
      <c r="F98" s="79"/>
      <c r="G98" s="118">
        <v>250</v>
      </c>
      <c r="H98" s="118">
        <v>0</v>
      </c>
      <c r="I98" s="138">
        <f t="shared" si="30"/>
        <v>0</v>
      </c>
      <c r="J98" s="118"/>
      <c r="K98" s="118"/>
      <c r="L98" s="118"/>
      <c r="M98" s="118"/>
      <c r="N98" s="118"/>
    </row>
    <row r="99" spans="1:15" s="81" customFormat="1" ht="33" customHeight="1">
      <c r="A99" s="75" t="s">
        <v>179</v>
      </c>
      <c r="B99" s="76" t="s">
        <v>81</v>
      </c>
      <c r="C99" s="77">
        <f>G99+K99</f>
        <v>88311.899999999965</v>
      </c>
      <c r="D99" s="77">
        <f>H99+L99</f>
        <v>-12763.400000000038</v>
      </c>
      <c r="E99" s="78">
        <f t="shared" si="36"/>
        <v>-14.45263888558625</v>
      </c>
      <c r="F99" s="79"/>
      <c r="G99" s="79">
        <f>G100+G111-15000</f>
        <v>14642</v>
      </c>
      <c r="H99" s="79">
        <f>H100+H111</f>
        <v>408.39999999996508</v>
      </c>
      <c r="I99" s="132">
        <f>H99/G99*100</f>
        <v>2.7892364431086265</v>
      </c>
      <c r="J99" s="79"/>
      <c r="K99" s="79">
        <f>K100+K111</f>
        <v>73669.899999999965</v>
      </c>
      <c r="L99" s="79">
        <f>L100+L111</f>
        <v>-13171.800000000003</v>
      </c>
      <c r="M99" s="132">
        <f t="shared" ref="M99:M111" si="44">L99/K99*100</f>
        <v>-17.879486737459953</v>
      </c>
      <c r="N99" s="79"/>
      <c r="O99" s="80"/>
    </row>
    <row r="100" spans="1:15" ht="14.25" customHeight="1">
      <c r="A100" s="114" t="s">
        <v>228</v>
      </c>
      <c r="B100" s="115" t="s">
        <v>180</v>
      </c>
      <c r="C100" s="116">
        <f>G100+K100+94041.3</f>
        <v>-2385008.0000000005</v>
      </c>
      <c r="D100" s="116">
        <f>H100+L100-(-19168.4)</f>
        <v>-359937.9</v>
      </c>
      <c r="E100" s="117">
        <f t="shared" si="36"/>
        <v>15.091685227051647</v>
      </c>
      <c r="F100" s="79"/>
      <c r="G100" s="118">
        <v>-2080402.1</v>
      </c>
      <c r="H100" s="151">
        <v>-280145.7</v>
      </c>
      <c r="I100" s="138">
        <f t="shared" si="30"/>
        <v>13.4659400699509</v>
      </c>
      <c r="J100" s="118"/>
      <c r="K100" s="118">
        <v>-398647.2</v>
      </c>
      <c r="L100" s="118">
        <v>-98960.6</v>
      </c>
      <c r="M100" s="133">
        <f t="shared" si="44"/>
        <v>24.824105123527769</v>
      </c>
      <c r="N100" s="118"/>
    </row>
    <row r="101" spans="1:15" ht="0.75" hidden="1" customHeight="1">
      <c r="A101" s="114" t="s">
        <v>181</v>
      </c>
      <c r="B101" s="115" t="s">
        <v>89</v>
      </c>
      <c r="C101" s="116">
        <f t="shared" si="39"/>
        <v>-1713022.7</v>
      </c>
      <c r="D101" s="116">
        <f t="shared" si="37"/>
        <v>0</v>
      </c>
      <c r="E101" s="117">
        <f t="shared" si="36"/>
        <v>0</v>
      </c>
      <c r="F101" s="79">
        <f t="shared" ref="F101:F107" si="45">D101*100/D55</f>
        <v>0</v>
      </c>
      <c r="G101" s="118">
        <v>-1713022.7</v>
      </c>
      <c r="H101" s="151"/>
      <c r="I101" s="138">
        <f t="shared" si="30"/>
        <v>0</v>
      </c>
      <c r="J101" s="118"/>
      <c r="K101" s="118"/>
      <c r="L101" s="118"/>
      <c r="M101" s="133" t="e">
        <f t="shared" si="44"/>
        <v>#DIV/0!</v>
      </c>
      <c r="N101" s="118"/>
    </row>
    <row r="102" spans="1:15" ht="24" hidden="1" customHeight="1">
      <c r="A102" s="114" t="s">
        <v>182</v>
      </c>
      <c r="B102" s="115" t="s">
        <v>65</v>
      </c>
      <c r="C102" s="116">
        <f t="shared" si="39"/>
        <v>-1713022.7</v>
      </c>
      <c r="D102" s="116">
        <f t="shared" si="37"/>
        <v>0</v>
      </c>
      <c r="E102" s="117">
        <f t="shared" si="36"/>
        <v>0</v>
      </c>
      <c r="F102" s="79">
        <f t="shared" si="45"/>
        <v>0</v>
      </c>
      <c r="G102" s="118">
        <v>-1713022.7</v>
      </c>
      <c r="H102" s="151"/>
      <c r="I102" s="138">
        <f t="shared" si="30"/>
        <v>0</v>
      </c>
      <c r="J102" s="118"/>
      <c r="K102" s="118"/>
      <c r="L102" s="118"/>
      <c r="M102" s="133" t="e">
        <f t="shared" si="44"/>
        <v>#DIV/0!</v>
      </c>
      <c r="N102" s="118"/>
    </row>
    <row r="103" spans="1:15" ht="36" hidden="1" customHeight="1">
      <c r="A103" s="114" t="s">
        <v>183</v>
      </c>
      <c r="B103" s="115" t="s">
        <v>184</v>
      </c>
      <c r="C103" s="116">
        <f t="shared" si="39"/>
        <v>-1713022.7</v>
      </c>
      <c r="D103" s="116">
        <f t="shared" si="37"/>
        <v>0</v>
      </c>
      <c r="E103" s="117">
        <f t="shared" si="36"/>
        <v>0</v>
      </c>
      <c r="F103" s="79">
        <f t="shared" si="45"/>
        <v>0</v>
      </c>
      <c r="G103" s="118">
        <v>-1713022.7</v>
      </c>
      <c r="H103" s="151"/>
      <c r="I103" s="138">
        <f t="shared" si="30"/>
        <v>0</v>
      </c>
      <c r="J103" s="118"/>
      <c r="K103" s="118"/>
      <c r="L103" s="118"/>
      <c r="M103" s="133" t="e">
        <f t="shared" si="44"/>
        <v>#DIV/0!</v>
      </c>
      <c r="N103" s="118"/>
    </row>
    <row r="104" spans="1:15" ht="24" hidden="1" customHeight="1">
      <c r="A104" s="114" t="s">
        <v>185</v>
      </c>
      <c r="B104" s="115" t="s">
        <v>186</v>
      </c>
      <c r="C104" s="116">
        <f t="shared" si="39"/>
        <v>-1713022.7</v>
      </c>
      <c r="D104" s="116">
        <f t="shared" si="37"/>
        <v>0</v>
      </c>
      <c r="E104" s="117">
        <f t="shared" si="36"/>
        <v>0</v>
      </c>
      <c r="F104" s="79">
        <f t="shared" si="45"/>
        <v>0</v>
      </c>
      <c r="G104" s="118">
        <v>-1713022.7</v>
      </c>
      <c r="H104" s="151"/>
      <c r="I104" s="138">
        <f t="shared" si="30"/>
        <v>0</v>
      </c>
      <c r="J104" s="118"/>
      <c r="K104" s="118"/>
      <c r="L104" s="118"/>
      <c r="M104" s="133" t="e">
        <f t="shared" si="44"/>
        <v>#DIV/0!</v>
      </c>
      <c r="N104" s="118"/>
    </row>
    <row r="105" spans="1:15" ht="24" hidden="1" customHeight="1">
      <c r="A105" s="114" t="s">
        <v>187</v>
      </c>
      <c r="B105" s="115" t="s">
        <v>30</v>
      </c>
      <c r="C105" s="116">
        <f t="shared" si="39"/>
        <v>-1713022.7</v>
      </c>
      <c r="D105" s="116">
        <f t="shared" si="37"/>
        <v>0</v>
      </c>
      <c r="E105" s="117">
        <f t="shared" si="36"/>
        <v>0</v>
      </c>
      <c r="F105" s="79">
        <f t="shared" si="45"/>
        <v>0</v>
      </c>
      <c r="G105" s="118">
        <v>-1713022.7</v>
      </c>
      <c r="H105" s="151"/>
      <c r="I105" s="138">
        <f t="shared" si="30"/>
        <v>0</v>
      </c>
      <c r="J105" s="118"/>
      <c r="K105" s="118"/>
      <c r="L105" s="118"/>
      <c r="M105" s="133" t="e">
        <f t="shared" si="44"/>
        <v>#DIV/0!</v>
      </c>
      <c r="N105" s="118"/>
    </row>
    <row r="106" spans="1:15" ht="18.75" hidden="1" customHeight="1">
      <c r="A106" s="114" t="s">
        <v>188</v>
      </c>
      <c r="B106" s="115" t="s">
        <v>189</v>
      </c>
      <c r="C106" s="116">
        <f t="shared" si="39"/>
        <v>-1713022.7</v>
      </c>
      <c r="D106" s="116">
        <f t="shared" si="37"/>
        <v>0</v>
      </c>
      <c r="E106" s="117">
        <f t="shared" si="36"/>
        <v>0</v>
      </c>
      <c r="F106" s="79" t="e">
        <f t="shared" si="45"/>
        <v>#DIV/0!</v>
      </c>
      <c r="G106" s="118">
        <v>-1713022.7</v>
      </c>
      <c r="H106" s="151"/>
      <c r="I106" s="138">
        <f t="shared" si="30"/>
        <v>0</v>
      </c>
      <c r="J106" s="118"/>
      <c r="K106" s="118"/>
      <c r="L106" s="118"/>
      <c r="M106" s="133" t="e">
        <f t="shared" si="44"/>
        <v>#DIV/0!</v>
      </c>
      <c r="N106" s="118"/>
    </row>
    <row r="107" spans="1:15" ht="24" hidden="1" customHeight="1">
      <c r="A107" s="114" t="s">
        <v>190</v>
      </c>
      <c r="B107" s="115" t="s">
        <v>47</v>
      </c>
      <c r="C107" s="116">
        <f t="shared" si="39"/>
        <v>-1713022.7</v>
      </c>
      <c r="D107" s="116">
        <f t="shared" si="37"/>
        <v>0</v>
      </c>
      <c r="E107" s="117">
        <f t="shared" si="36"/>
        <v>0</v>
      </c>
      <c r="F107" s="79" t="e">
        <f t="shared" si="45"/>
        <v>#DIV/0!</v>
      </c>
      <c r="G107" s="118">
        <v>-1713022.7</v>
      </c>
      <c r="H107" s="151"/>
      <c r="I107" s="138">
        <f t="shared" si="30"/>
        <v>0</v>
      </c>
      <c r="J107" s="118"/>
      <c r="K107" s="118"/>
      <c r="L107" s="118"/>
      <c r="M107" s="133" t="e">
        <f t="shared" si="44"/>
        <v>#DIV/0!</v>
      </c>
      <c r="N107" s="118"/>
    </row>
    <row r="108" spans="1:15" ht="24" hidden="1" customHeight="1">
      <c r="A108" s="114" t="s">
        <v>191</v>
      </c>
      <c r="B108" s="115" t="s">
        <v>192</v>
      </c>
      <c r="C108" s="116">
        <f t="shared" si="39"/>
        <v>-1713022.7</v>
      </c>
      <c r="D108" s="116">
        <f t="shared" si="37"/>
        <v>0</v>
      </c>
      <c r="E108" s="117">
        <f t="shared" si="36"/>
        <v>0</v>
      </c>
      <c r="F108" s="79">
        <f t="shared" ref="F108:F110" si="46">D108*100/D63</f>
        <v>0</v>
      </c>
      <c r="G108" s="118">
        <v>-1713022.7</v>
      </c>
      <c r="H108" s="151"/>
      <c r="I108" s="138">
        <f t="shared" si="30"/>
        <v>0</v>
      </c>
      <c r="J108" s="118"/>
      <c r="K108" s="118"/>
      <c r="L108" s="118"/>
      <c r="M108" s="133" t="e">
        <f t="shared" si="44"/>
        <v>#DIV/0!</v>
      </c>
      <c r="N108" s="118"/>
    </row>
    <row r="109" spans="1:15" ht="48" hidden="1" customHeight="1">
      <c r="A109" s="114" t="s">
        <v>193</v>
      </c>
      <c r="B109" s="115" t="s">
        <v>194</v>
      </c>
      <c r="C109" s="116">
        <f t="shared" si="39"/>
        <v>-1713022.7</v>
      </c>
      <c r="D109" s="116">
        <f t="shared" si="37"/>
        <v>0</v>
      </c>
      <c r="E109" s="117">
        <f t="shared" si="36"/>
        <v>0</v>
      </c>
      <c r="F109" s="79" t="e">
        <f t="shared" si="46"/>
        <v>#DIV/0!</v>
      </c>
      <c r="G109" s="118">
        <v>-1713022.7</v>
      </c>
      <c r="H109" s="151"/>
      <c r="I109" s="138">
        <f t="shared" si="30"/>
        <v>0</v>
      </c>
      <c r="J109" s="118"/>
      <c r="K109" s="118"/>
      <c r="L109" s="118"/>
      <c r="M109" s="133" t="e">
        <f t="shared" si="44"/>
        <v>#DIV/0!</v>
      </c>
      <c r="N109" s="118"/>
    </row>
    <row r="110" spans="1:15" ht="72" hidden="1" customHeight="1">
      <c r="A110" s="114" t="s">
        <v>195</v>
      </c>
      <c r="B110" s="115" t="s">
        <v>196</v>
      </c>
      <c r="C110" s="116">
        <f t="shared" si="39"/>
        <v>-1713022.7</v>
      </c>
      <c r="D110" s="116">
        <f t="shared" si="37"/>
        <v>0</v>
      </c>
      <c r="E110" s="117">
        <f t="shared" si="36"/>
        <v>0</v>
      </c>
      <c r="F110" s="79" t="e">
        <f t="shared" si="46"/>
        <v>#DIV/0!</v>
      </c>
      <c r="G110" s="118">
        <v>-1713022.7</v>
      </c>
      <c r="H110" s="151"/>
      <c r="I110" s="138">
        <f t="shared" si="30"/>
        <v>0</v>
      </c>
      <c r="J110" s="118"/>
      <c r="K110" s="118"/>
      <c r="L110" s="118"/>
      <c r="M110" s="133" t="e">
        <f t="shared" si="44"/>
        <v>#DIV/0!</v>
      </c>
      <c r="N110" s="118"/>
    </row>
    <row r="111" spans="1:15" ht="15" customHeight="1">
      <c r="A111" s="114" t="s">
        <v>197</v>
      </c>
      <c r="B111" s="115" t="s">
        <v>198</v>
      </c>
      <c r="C111" s="116">
        <f>G111+K111-94041.3</f>
        <v>2488319.9000000004</v>
      </c>
      <c r="D111" s="116">
        <f>H111+L111-19168.4</f>
        <v>347174.49999999994</v>
      </c>
      <c r="E111" s="117">
        <f t="shared" si="36"/>
        <v>13.952165073309096</v>
      </c>
      <c r="F111" s="79"/>
      <c r="G111" s="118">
        <v>2110044.1</v>
      </c>
      <c r="H111" s="151">
        <v>280554.09999999998</v>
      </c>
      <c r="I111" s="138">
        <f t="shared" si="30"/>
        <v>13.296124948288993</v>
      </c>
      <c r="J111" s="118"/>
      <c r="K111" s="118">
        <v>472317.1</v>
      </c>
      <c r="L111" s="118">
        <v>85788.800000000003</v>
      </c>
      <c r="M111" s="133">
        <f t="shared" si="44"/>
        <v>18.163390654287131</v>
      </c>
      <c r="N111" s="118"/>
    </row>
    <row r="112" spans="1:15">
      <c r="A112" s="121"/>
      <c r="B112" s="122"/>
      <c r="C112" s="123"/>
      <c r="D112" s="123"/>
      <c r="E112" s="123"/>
      <c r="F112" s="124"/>
      <c r="G112" s="145"/>
      <c r="H112" s="145"/>
      <c r="I112" s="124"/>
      <c r="J112" s="124"/>
      <c r="K112" s="139"/>
      <c r="L112" s="139"/>
      <c r="M112" s="139"/>
      <c r="N112" s="139"/>
    </row>
    <row r="113" spans="1:15">
      <c r="G113" s="146"/>
      <c r="H113" s="146"/>
      <c r="K113" s="140"/>
      <c r="L113" s="140"/>
      <c r="M113" s="140"/>
      <c r="N113" s="140"/>
    </row>
    <row r="114" spans="1:15" s="3" customFormat="1">
      <c r="A114" s="12" t="s">
        <v>246</v>
      </c>
      <c r="C114" s="3" t="s">
        <v>247</v>
      </c>
      <c r="F114" s="32"/>
      <c r="G114" s="146"/>
      <c r="H114" s="147"/>
      <c r="I114" s="32"/>
      <c r="J114" s="32"/>
      <c r="K114" s="140"/>
      <c r="L114" s="140"/>
      <c r="M114" s="140"/>
      <c r="N114" s="140"/>
      <c r="O114" s="32"/>
    </row>
    <row r="115" spans="1:15">
      <c r="G115" s="146"/>
    </row>
    <row r="116" spans="1:15">
      <c r="C116" s="11"/>
      <c r="D116" s="11"/>
    </row>
    <row r="117" spans="1:15">
      <c r="A117" s="10" t="s">
        <v>245</v>
      </c>
      <c r="C117" s="11"/>
      <c r="D117" s="11"/>
    </row>
    <row r="118" spans="1:15">
      <c r="C118" s="11"/>
      <c r="D118" s="11"/>
    </row>
  </sheetData>
  <mergeCells count="18">
    <mergeCell ref="I65:I66"/>
    <mergeCell ref="M65:M66"/>
    <mergeCell ref="G7:H7"/>
    <mergeCell ref="G1:H1"/>
    <mergeCell ref="A66:C66"/>
    <mergeCell ref="V66:W66"/>
    <mergeCell ref="K8:N8"/>
    <mergeCell ref="A2:L2"/>
    <mergeCell ref="A3:L3"/>
    <mergeCell ref="C5:E5"/>
    <mergeCell ref="A6:D6"/>
    <mergeCell ref="E6:G6"/>
    <mergeCell ref="A7:B7"/>
    <mergeCell ref="A8:A9"/>
    <mergeCell ref="B8:B9"/>
    <mergeCell ref="G8:J8"/>
    <mergeCell ref="C8:F8"/>
    <mergeCell ref="F65:F66"/>
  </mergeCells>
  <printOptions horizontalCentered="1"/>
  <pageMargins left="0.19685039370078741" right="0.19685039370078741" top="0.43307086614173229" bottom="0" header="0.47244094488188981" footer="0"/>
  <pageSetup paperSize="9" scale="72" fitToHeight="3" orientation="landscape" r:id="rId1"/>
  <rowBreaks count="3" manualBreakCount="3">
    <brk id="29" max="13" man="1"/>
    <brk id="63" max="13" man="1"/>
    <brk id="64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topLeftCell="A13" zoomScaleSheetLayoutView="85" workbookViewId="0">
      <selection activeCell="F4" sqref="F4"/>
    </sheetView>
  </sheetViews>
  <sheetFormatPr defaultRowHeight="15"/>
  <cols>
    <col min="1" max="1" width="27.5703125" style="2" customWidth="1"/>
    <col min="2" max="2" width="15.42578125" style="2" customWidth="1"/>
    <col min="3" max="3" width="14.140625" style="44" customWidth="1"/>
    <col min="4" max="4" width="12.5703125" style="44" customWidth="1"/>
    <col min="5" max="5" width="8.5703125" style="44" customWidth="1"/>
    <col min="6" max="6" width="14.28515625" style="44" customWidth="1"/>
    <col min="7" max="7" width="13" style="44" customWidth="1"/>
    <col min="8" max="8" width="10.5703125" style="44" customWidth="1"/>
    <col min="9" max="9" width="10.85546875" style="71" customWidth="1"/>
    <col min="10" max="10" width="13.42578125" style="71" customWidth="1"/>
    <col min="11" max="11" width="12.5703125" style="71" customWidth="1"/>
    <col min="12" max="12" width="9.140625" style="44"/>
    <col min="13" max="13" width="24.7109375" style="2" customWidth="1"/>
    <col min="14" max="14" width="13.42578125" style="2" customWidth="1"/>
    <col min="15" max="15" width="16.5703125" style="2" customWidth="1"/>
    <col min="16" max="16" width="13.5703125" style="2" customWidth="1"/>
    <col min="17" max="16384" width="9.140625" style="2"/>
  </cols>
  <sheetData>
    <row r="1" spans="1:16" ht="15.75">
      <c r="A1" s="13" t="s">
        <v>260</v>
      </c>
      <c r="B1" s="14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6" ht="15.75">
      <c r="A2" s="15" t="s">
        <v>252</v>
      </c>
      <c r="B2" s="16"/>
      <c r="C2" s="39"/>
      <c r="D2" s="39"/>
      <c r="E2" s="39"/>
      <c r="F2" s="355"/>
      <c r="G2" s="355"/>
      <c r="H2" s="39"/>
      <c r="I2" s="39"/>
      <c r="J2" s="39"/>
      <c r="K2" s="62" t="s">
        <v>199</v>
      </c>
      <c r="L2" s="39"/>
    </row>
    <row r="3" spans="1:16">
      <c r="A3" s="368"/>
      <c r="B3" s="369"/>
      <c r="C3" s="356" t="s">
        <v>131</v>
      </c>
      <c r="D3" s="357"/>
      <c r="E3" s="358"/>
      <c r="F3" s="356" t="s">
        <v>127</v>
      </c>
      <c r="G3" s="357"/>
      <c r="H3" s="358"/>
      <c r="I3" s="359" t="s">
        <v>128</v>
      </c>
      <c r="J3" s="360"/>
      <c r="K3" s="361"/>
      <c r="L3" s="39"/>
    </row>
    <row r="4" spans="1:16" ht="45">
      <c r="A4" s="364" t="s">
        <v>200</v>
      </c>
      <c r="B4" s="365"/>
      <c r="C4" s="40" t="s">
        <v>201</v>
      </c>
      <c r="D4" s="40" t="s">
        <v>202</v>
      </c>
      <c r="E4" s="40" t="s">
        <v>129</v>
      </c>
      <c r="F4" s="141" t="s">
        <v>203</v>
      </c>
      <c r="G4" s="141" t="s">
        <v>204</v>
      </c>
      <c r="H4" s="40" t="s">
        <v>129</v>
      </c>
      <c r="I4" s="141" t="s">
        <v>205</v>
      </c>
      <c r="J4" s="141" t="s">
        <v>206</v>
      </c>
      <c r="K4" s="141" t="s">
        <v>129</v>
      </c>
      <c r="L4" s="63"/>
    </row>
    <row r="5" spans="1:16">
      <c r="A5" s="366">
        <v>1</v>
      </c>
      <c r="B5" s="367"/>
      <c r="C5" s="41">
        <v>2</v>
      </c>
      <c r="D5" s="41">
        <v>3</v>
      </c>
      <c r="E5" s="41">
        <v>4</v>
      </c>
      <c r="F5" s="30">
        <v>5</v>
      </c>
      <c r="G5" s="30">
        <v>6</v>
      </c>
      <c r="H5" s="41">
        <v>7</v>
      </c>
      <c r="I5" s="30">
        <v>8</v>
      </c>
      <c r="J5" s="30">
        <v>9</v>
      </c>
      <c r="K5" s="30">
        <v>10</v>
      </c>
      <c r="L5" s="64"/>
    </row>
    <row r="6" spans="1:16" ht="37.5" customHeight="1">
      <c r="A6" s="370" t="s">
        <v>251</v>
      </c>
      <c r="B6" s="371"/>
      <c r="C6" s="152">
        <f>F6+I6</f>
        <v>1157939.2</v>
      </c>
      <c r="D6" s="152">
        <f>G6+J6</f>
        <v>157308.4</v>
      </c>
      <c r="E6" s="42">
        <f t="shared" ref="E6:E8" si="0">D6/C6*100</f>
        <v>13.585203782720198</v>
      </c>
      <c r="F6" s="168">
        <v>1007542</v>
      </c>
      <c r="G6" s="168">
        <v>136340.9</v>
      </c>
      <c r="H6" s="42">
        <f t="shared" ref="H6:H8" si="1">G6/F6*100</f>
        <v>13.532031419037619</v>
      </c>
      <c r="I6" s="152">
        <v>150397.20000000001</v>
      </c>
      <c r="J6" s="152">
        <v>20967.5</v>
      </c>
      <c r="K6" s="42">
        <f t="shared" ref="K6:K7" si="2">J6/I6*100</f>
        <v>13.941416462540527</v>
      </c>
      <c r="L6" s="65"/>
      <c r="M6" s="18" t="s">
        <v>255</v>
      </c>
      <c r="N6" s="50"/>
      <c r="O6" s="19"/>
      <c r="P6" s="19"/>
    </row>
    <row r="7" spans="1:16" ht="28.5" customHeight="1">
      <c r="A7" s="370" t="s">
        <v>253</v>
      </c>
      <c r="B7" s="371"/>
      <c r="C7" s="152">
        <f>F7+I7</f>
        <v>348508</v>
      </c>
      <c r="D7" s="152">
        <f t="shared" ref="D7" si="3">G7+J7</f>
        <v>34207.199999999997</v>
      </c>
      <c r="E7" s="42">
        <f t="shared" si="0"/>
        <v>9.8153270513158954</v>
      </c>
      <c r="F7" s="168">
        <v>303565.3</v>
      </c>
      <c r="G7" s="168">
        <v>29203.7</v>
      </c>
      <c r="H7" s="42">
        <f t="shared" si="1"/>
        <v>9.6202365685406086</v>
      </c>
      <c r="I7" s="152">
        <v>44942.7</v>
      </c>
      <c r="J7" s="152">
        <v>5003.5</v>
      </c>
      <c r="K7" s="42">
        <f t="shared" si="2"/>
        <v>11.133064991644916</v>
      </c>
      <c r="L7" s="65"/>
      <c r="M7" s="18" t="s">
        <v>256</v>
      </c>
      <c r="N7" s="50"/>
      <c r="O7" s="19"/>
      <c r="P7" s="19"/>
    </row>
    <row r="8" spans="1:16" s="164" customFormat="1" ht="43.5" customHeight="1">
      <c r="A8" s="370" t="s">
        <v>254</v>
      </c>
      <c r="B8" s="371"/>
      <c r="C8" s="162">
        <f>F8+I8</f>
        <v>93232.4</v>
      </c>
      <c r="D8" s="162">
        <f>G8+J8</f>
        <v>33176.1</v>
      </c>
      <c r="E8" s="163">
        <f t="shared" si="0"/>
        <v>35.584303310866176</v>
      </c>
      <c r="F8" s="168">
        <v>93232.4</v>
      </c>
      <c r="G8" s="168">
        <v>33176.1</v>
      </c>
      <c r="H8" s="163">
        <f t="shared" si="1"/>
        <v>35.584303310866176</v>
      </c>
      <c r="I8" s="152"/>
      <c r="J8" s="152"/>
      <c r="K8" s="163" t="e">
        <f>J8/I8*100</f>
        <v>#DIV/0!</v>
      </c>
      <c r="L8" s="65"/>
      <c r="M8" s="18" t="s">
        <v>257</v>
      </c>
      <c r="N8" s="50"/>
      <c r="O8" s="19"/>
      <c r="P8" s="19"/>
    </row>
    <row r="9" spans="1:16" ht="14.25" customHeight="1">
      <c r="A9" s="156"/>
      <c r="B9" s="157"/>
      <c r="C9" s="158"/>
      <c r="D9" s="158"/>
      <c r="E9" s="159"/>
      <c r="F9" s="160"/>
      <c r="G9" s="160"/>
      <c r="H9" s="159"/>
      <c r="I9" s="161"/>
      <c r="J9" s="161"/>
      <c r="K9" s="159"/>
      <c r="L9" s="65"/>
      <c r="M9" s="18"/>
      <c r="N9" s="50"/>
      <c r="O9" s="19"/>
      <c r="P9" s="19"/>
    </row>
    <row r="10" spans="1:16">
      <c r="A10" s="362" t="s">
        <v>207</v>
      </c>
      <c r="B10" s="363"/>
      <c r="C10" s="363"/>
      <c r="D10" s="363"/>
      <c r="E10" s="363"/>
      <c r="F10" s="29"/>
      <c r="G10" s="29"/>
      <c r="H10" s="29"/>
      <c r="I10" s="29"/>
      <c r="J10" s="29"/>
      <c r="K10" s="29"/>
      <c r="L10" s="29"/>
      <c r="M10" s="18"/>
      <c r="N10" s="50"/>
      <c r="O10" s="19"/>
      <c r="P10" s="19"/>
    </row>
    <row r="11" spans="1:16">
      <c r="A11" s="22"/>
      <c r="B11" s="23"/>
      <c r="C11" s="48"/>
      <c r="D11" s="48"/>
      <c r="E11" s="48"/>
      <c r="F11" s="29"/>
      <c r="G11" s="29"/>
      <c r="H11" s="29"/>
      <c r="I11" s="29"/>
      <c r="J11" s="66"/>
      <c r="K11" s="62" t="s">
        <v>199</v>
      </c>
      <c r="L11" s="29"/>
      <c r="M11" s="20"/>
      <c r="N11" s="51"/>
      <c r="O11" s="21"/>
      <c r="P11" s="21"/>
    </row>
    <row r="12" spans="1:16">
      <c r="A12" s="24"/>
      <c r="B12" s="24"/>
      <c r="C12" s="354" t="s">
        <v>242</v>
      </c>
      <c r="D12" s="354"/>
      <c r="E12" s="354"/>
      <c r="F12" s="354" t="s">
        <v>250</v>
      </c>
      <c r="G12" s="354"/>
      <c r="H12" s="354"/>
      <c r="I12" s="354" t="s">
        <v>259</v>
      </c>
      <c r="J12" s="354"/>
      <c r="K12" s="354"/>
      <c r="L12" s="29"/>
    </row>
    <row r="13" spans="1:16" ht="15" customHeight="1">
      <c r="A13" s="350" t="s">
        <v>208</v>
      </c>
      <c r="B13" s="352" t="s">
        <v>236</v>
      </c>
      <c r="C13" s="347" t="s">
        <v>209</v>
      </c>
      <c r="D13" s="347" t="s">
        <v>210</v>
      </c>
      <c r="E13" s="347" t="s">
        <v>211</v>
      </c>
      <c r="F13" s="347" t="s">
        <v>209</v>
      </c>
      <c r="G13" s="347" t="s">
        <v>210</v>
      </c>
      <c r="H13" s="347" t="s">
        <v>211</v>
      </c>
      <c r="I13" s="347" t="s">
        <v>209</v>
      </c>
      <c r="J13" s="347" t="s">
        <v>210</v>
      </c>
      <c r="K13" s="347" t="s">
        <v>211</v>
      </c>
      <c r="L13" s="67"/>
    </row>
    <row r="14" spans="1:16" ht="23.25" customHeight="1">
      <c r="A14" s="351"/>
      <c r="B14" s="353"/>
      <c r="C14" s="348"/>
      <c r="D14" s="348"/>
      <c r="E14" s="348"/>
      <c r="F14" s="348"/>
      <c r="G14" s="348"/>
      <c r="H14" s="348"/>
      <c r="I14" s="349"/>
      <c r="J14" s="349"/>
      <c r="K14" s="349"/>
      <c r="L14" s="68"/>
    </row>
    <row r="15" spans="1:16">
      <c r="A15" s="1">
        <v>1</v>
      </c>
      <c r="B15" s="1">
        <v>2</v>
      </c>
      <c r="C15" s="30">
        <v>3</v>
      </c>
      <c r="D15" s="30">
        <v>4</v>
      </c>
      <c r="E15" s="30">
        <v>5</v>
      </c>
      <c r="F15" s="30">
        <v>6</v>
      </c>
      <c r="G15" s="30">
        <v>7</v>
      </c>
      <c r="H15" s="30">
        <v>8</v>
      </c>
      <c r="I15" s="30">
        <v>9</v>
      </c>
      <c r="J15" s="30">
        <v>10</v>
      </c>
      <c r="K15" s="30">
        <v>11</v>
      </c>
      <c r="L15" s="69"/>
    </row>
    <row r="16" spans="1:16" ht="28.5" customHeight="1">
      <c r="A16" s="25" t="s">
        <v>212</v>
      </c>
      <c r="B16" s="26"/>
      <c r="C16" s="148">
        <f>D16+E16</f>
        <v>4186.2</v>
      </c>
      <c r="D16" s="148">
        <f>D18+D19+D20+D21+D22+D23+D24+D25+D26+D27+D28+D29+D30+D31</f>
        <v>3823.3</v>
      </c>
      <c r="E16" s="148">
        <f>E18+E19+E20+E21+E22+E23+E24+E25+E26+E27+E28+E29+E30+E31</f>
        <v>362.90000000000003</v>
      </c>
      <c r="F16" s="148">
        <f>G16+H16</f>
        <v>0</v>
      </c>
      <c r="G16" s="148">
        <f>G18+G19+G20+G21+G22+G23+G24+G25+G26+G27+G28+G29+G30+G31</f>
        <v>0</v>
      </c>
      <c r="H16" s="148">
        <f>H18+H19+H20+H21+H22+H23+H24+H25+H26+H27+H28+H29+H30+H31</f>
        <v>0</v>
      </c>
      <c r="I16" s="148">
        <f>J16+K16</f>
        <v>0</v>
      </c>
      <c r="J16" s="148">
        <v>0</v>
      </c>
      <c r="K16" s="148">
        <f>K18+K19+K20+K21+K22+K23+K24+K25+K26+K27+K28+K29+K30+K31</f>
        <v>0</v>
      </c>
      <c r="L16" s="70"/>
    </row>
    <row r="17" spans="1:12" ht="12" customHeight="1">
      <c r="A17" s="27" t="s">
        <v>213</v>
      </c>
      <c r="B17" s="28"/>
      <c r="C17" s="148"/>
      <c r="D17" s="154"/>
      <c r="E17" s="154"/>
      <c r="F17" s="148"/>
      <c r="G17" s="148"/>
      <c r="H17" s="148"/>
      <c r="I17" s="148">
        <f t="shared" ref="I17" si="4">J17+K17</f>
        <v>0</v>
      </c>
      <c r="J17" s="148"/>
      <c r="K17" s="153"/>
      <c r="L17" s="70"/>
    </row>
    <row r="18" spans="1:12" ht="14.25" customHeight="1">
      <c r="A18" s="27" t="s">
        <v>214</v>
      </c>
      <c r="B18" s="17">
        <v>211</v>
      </c>
      <c r="C18" s="148">
        <f>D18+E18</f>
        <v>0</v>
      </c>
      <c r="D18" s="154"/>
      <c r="E18" s="154"/>
      <c r="F18" s="148">
        <f t="shared" ref="F18:F31" si="5">G18+H18</f>
        <v>0</v>
      </c>
      <c r="G18" s="154"/>
      <c r="H18" s="154"/>
      <c r="I18" s="148">
        <f>J18+K18</f>
        <v>0</v>
      </c>
      <c r="J18" s="154"/>
      <c r="K18" s="155"/>
      <c r="L18" s="70"/>
    </row>
    <row r="19" spans="1:12" ht="12" customHeight="1">
      <c r="A19" s="27" t="s">
        <v>215</v>
      </c>
      <c r="B19" s="17">
        <v>212</v>
      </c>
      <c r="C19" s="148">
        <f t="shared" ref="C19:C31" si="6">D19+E19</f>
        <v>0</v>
      </c>
      <c r="D19" s="154"/>
      <c r="E19" s="154"/>
      <c r="F19" s="148">
        <f t="shared" si="5"/>
        <v>0</v>
      </c>
      <c r="G19" s="154"/>
      <c r="H19" s="154"/>
      <c r="I19" s="148">
        <f t="shared" ref="I19:I21" si="7">J19+K19</f>
        <v>0</v>
      </c>
      <c r="J19" s="154"/>
      <c r="K19" s="155"/>
      <c r="L19" s="70"/>
    </row>
    <row r="20" spans="1:12" ht="22.5" customHeight="1">
      <c r="A20" s="27" t="s">
        <v>216</v>
      </c>
      <c r="B20" s="17">
        <v>213</v>
      </c>
      <c r="C20" s="148">
        <f t="shared" si="6"/>
        <v>0</v>
      </c>
      <c r="D20" s="154"/>
      <c r="E20" s="154"/>
      <c r="F20" s="148">
        <f t="shared" si="5"/>
        <v>0</v>
      </c>
      <c r="G20" s="154"/>
      <c r="H20" s="154"/>
      <c r="I20" s="148">
        <f t="shared" si="7"/>
        <v>0</v>
      </c>
      <c r="J20" s="154"/>
      <c r="K20" s="155"/>
      <c r="L20" s="70"/>
    </row>
    <row r="21" spans="1:12" ht="17.25" customHeight="1">
      <c r="A21" s="27" t="s">
        <v>217</v>
      </c>
      <c r="B21" s="17">
        <v>221</v>
      </c>
      <c r="C21" s="148">
        <f t="shared" si="6"/>
        <v>0</v>
      </c>
      <c r="D21" s="154"/>
      <c r="E21" s="154"/>
      <c r="F21" s="148">
        <f t="shared" si="5"/>
        <v>0</v>
      </c>
      <c r="G21" s="154"/>
      <c r="H21" s="154"/>
      <c r="I21" s="148">
        <f t="shared" si="7"/>
        <v>0</v>
      </c>
      <c r="J21" s="154"/>
      <c r="K21" s="155"/>
      <c r="L21" s="70"/>
    </row>
    <row r="22" spans="1:12" ht="16.5" customHeight="1">
      <c r="A22" s="27" t="s">
        <v>218</v>
      </c>
      <c r="B22" s="17">
        <v>222</v>
      </c>
      <c r="C22" s="148">
        <f t="shared" si="6"/>
        <v>0</v>
      </c>
      <c r="D22" s="154"/>
      <c r="E22" s="154"/>
      <c r="F22" s="148">
        <f t="shared" si="5"/>
        <v>0</v>
      </c>
      <c r="G22" s="154"/>
      <c r="H22" s="154"/>
      <c r="I22" s="148">
        <f>J22+K22</f>
        <v>0</v>
      </c>
      <c r="J22" s="154"/>
      <c r="K22" s="155"/>
      <c r="L22" s="70"/>
    </row>
    <row r="23" spans="1:12" ht="15" customHeight="1">
      <c r="A23" s="27" t="s">
        <v>219</v>
      </c>
      <c r="B23" s="17">
        <v>223</v>
      </c>
      <c r="C23" s="148">
        <f t="shared" si="6"/>
        <v>356.1</v>
      </c>
      <c r="D23" s="154"/>
      <c r="E23" s="154">
        <v>356.1</v>
      </c>
      <c r="F23" s="148">
        <f t="shared" si="5"/>
        <v>0</v>
      </c>
      <c r="G23" s="154"/>
      <c r="H23" s="154"/>
      <c r="I23" s="148">
        <f t="shared" ref="I23:I31" si="8">J23+K23</f>
        <v>0</v>
      </c>
      <c r="J23" s="154"/>
      <c r="K23" s="155"/>
      <c r="L23" s="70"/>
    </row>
    <row r="24" spans="1:12" ht="33" customHeight="1">
      <c r="A24" s="27" t="s">
        <v>220</v>
      </c>
      <c r="B24" s="17">
        <v>224</v>
      </c>
      <c r="C24" s="148">
        <f t="shared" si="6"/>
        <v>0</v>
      </c>
      <c r="D24" s="154"/>
      <c r="E24" s="154"/>
      <c r="F24" s="148">
        <f t="shared" si="5"/>
        <v>0</v>
      </c>
      <c r="G24" s="154"/>
      <c r="H24" s="154"/>
      <c r="I24" s="148">
        <f t="shared" si="8"/>
        <v>0</v>
      </c>
      <c r="J24" s="154"/>
      <c r="K24" s="155"/>
      <c r="L24" s="70"/>
    </row>
    <row r="25" spans="1:12" ht="30.75" customHeight="1">
      <c r="A25" s="27" t="s">
        <v>221</v>
      </c>
      <c r="B25" s="17">
        <v>225</v>
      </c>
      <c r="C25" s="148">
        <f t="shared" si="6"/>
        <v>0</v>
      </c>
      <c r="D25" s="154"/>
      <c r="E25" s="154"/>
      <c r="F25" s="148">
        <f t="shared" si="5"/>
        <v>0</v>
      </c>
      <c r="G25" s="154"/>
      <c r="H25" s="154"/>
      <c r="I25" s="148">
        <f t="shared" si="8"/>
        <v>0</v>
      </c>
      <c r="J25" s="154"/>
      <c r="K25" s="155"/>
      <c r="L25" s="70"/>
    </row>
    <row r="26" spans="1:12" ht="17.25" customHeight="1">
      <c r="A26" s="27" t="s">
        <v>222</v>
      </c>
      <c r="B26" s="17">
        <v>226</v>
      </c>
      <c r="C26" s="148">
        <f t="shared" si="6"/>
        <v>0</v>
      </c>
      <c r="D26" s="154"/>
      <c r="E26" s="154"/>
      <c r="F26" s="148">
        <f t="shared" si="5"/>
        <v>0</v>
      </c>
      <c r="G26" s="154"/>
      <c r="H26" s="154"/>
      <c r="I26" s="148">
        <f t="shared" si="8"/>
        <v>0</v>
      </c>
      <c r="J26" s="154"/>
      <c r="K26" s="155"/>
      <c r="L26" s="70"/>
    </row>
    <row r="27" spans="1:12" ht="33.75" customHeight="1">
      <c r="A27" s="27" t="s">
        <v>223</v>
      </c>
      <c r="B27" s="17">
        <v>241</v>
      </c>
      <c r="C27" s="148">
        <f t="shared" si="6"/>
        <v>0</v>
      </c>
      <c r="D27" s="154"/>
      <c r="E27" s="154"/>
      <c r="F27" s="148">
        <f t="shared" si="5"/>
        <v>0</v>
      </c>
      <c r="G27" s="154"/>
      <c r="H27" s="154"/>
      <c r="I27" s="148">
        <f t="shared" si="8"/>
        <v>0</v>
      </c>
      <c r="J27" s="154"/>
      <c r="K27" s="155"/>
      <c r="L27" s="70"/>
    </row>
    <row r="28" spans="1:12" ht="15.75" customHeight="1">
      <c r="A28" s="27" t="s">
        <v>224</v>
      </c>
      <c r="B28" s="17">
        <v>260</v>
      </c>
      <c r="C28" s="148">
        <f t="shared" si="6"/>
        <v>0</v>
      </c>
      <c r="D28" s="154"/>
      <c r="E28" s="154"/>
      <c r="F28" s="148">
        <f t="shared" si="5"/>
        <v>0</v>
      </c>
      <c r="G28" s="154"/>
      <c r="H28" s="154"/>
      <c r="I28" s="148">
        <f t="shared" si="8"/>
        <v>0</v>
      </c>
      <c r="J28" s="154"/>
      <c r="K28" s="155"/>
      <c r="L28" s="70"/>
    </row>
    <row r="29" spans="1:12" ht="18.75" customHeight="1">
      <c r="A29" s="27" t="s">
        <v>225</v>
      </c>
      <c r="B29" s="17">
        <v>290</v>
      </c>
      <c r="C29" s="148">
        <f t="shared" si="6"/>
        <v>3823.3</v>
      </c>
      <c r="D29" s="154">
        <v>3823.3</v>
      </c>
      <c r="E29" s="154"/>
      <c r="F29" s="148">
        <f t="shared" si="5"/>
        <v>0</v>
      </c>
      <c r="G29" s="154"/>
      <c r="H29" s="154"/>
      <c r="I29" s="148">
        <f t="shared" si="8"/>
        <v>0</v>
      </c>
      <c r="J29" s="154">
        <v>0</v>
      </c>
      <c r="K29" s="155"/>
      <c r="L29" s="70"/>
    </row>
    <row r="30" spans="1:12" ht="27" customHeight="1">
      <c r="A30" s="27" t="s">
        <v>226</v>
      </c>
      <c r="B30" s="17">
        <v>310</v>
      </c>
      <c r="C30" s="148">
        <f t="shared" si="6"/>
        <v>0</v>
      </c>
      <c r="D30" s="154"/>
      <c r="E30" s="154"/>
      <c r="F30" s="148">
        <f t="shared" si="5"/>
        <v>0</v>
      </c>
      <c r="G30" s="154"/>
      <c r="H30" s="154"/>
      <c r="I30" s="148">
        <f t="shared" si="8"/>
        <v>0</v>
      </c>
      <c r="J30" s="154"/>
      <c r="K30" s="155"/>
      <c r="L30" s="70"/>
    </row>
    <row r="31" spans="1:12" ht="27.75" customHeight="1">
      <c r="A31" s="27" t="s">
        <v>227</v>
      </c>
      <c r="B31" s="17">
        <v>340</v>
      </c>
      <c r="C31" s="148">
        <f t="shared" si="6"/>
        <v>6.8</v>
      </c>
      <c r="D31" s="154"/>
      <c r="E31" s="154">
        <v>6.8</v>
      </c>
      <c r="F31" s="154">
        <f t="shared" si="5"/>
        <v>0</v>
      </c>
      <c r="G31" s="154"/>
      <c r="H31" s="154"/>
      <c r="I31" s="148">
        <f t="shared" si="8"/>
        <v>0</v>
      </c>
      <c r="J31" s="154"/>
      <c r="K31" s="155"/>
      <c r="L31" s="70"/>
    </row>
    <row r="32" spans="1:12">
      <c r="J32" s="72"/>
    </row>
    <row r="33" spans="1:7">
      <c r="C33" s="43"/>
      <c r="D33" s="43"/>
      <c r="E33" s="43"/>
      <c r="F33" s="43"/>
      <c r="G33" s="43"/>
    </row>
    <row r="34" spans="1:7">
      <c r="A34" s="345"/>
      <c r="B34" s="345"/>
      <c r="C34" s="346"/>
      <c r="D34" s="346"/>
      <c r="E34" s="49"/>
      <c r="F34" s="45"/>
    </row>
  </sheetData>
  <mergeCells count="27">
    <mergeCell ref="F2:G2"/>
    <mergeCell ref="C3:E3"/>
    <mergeCell ref="F3:H3"/>
    <mergeCell ref="I3:K3"/>
    <mergeCell ref="A10:E10"/>
    <mergeCell ref="A4:B4"/>
    <mergeCell ref="A5:B5"/>
    <mergeCell ref="A3:B3"/>
    <mergeCell ref="A6:B6"/>
    <mergeCell ref="A7:B7"/>
    <mergeCell ref="A8:B8"/>
    <mergeCell ref="C12:E12"/>
    <mergeCell ref="F12:H12"/>
    <mergeCell ref="I12:K12"/>
    <mergeCell ref="J13:J14"/>
    <mergeCell ref="K13:K14"/>
    <mergeCell ref="F13:F14"/>
    <mergeCell ref="A34:B34"/>
    <mergeCell ref="C34:D34"/>
    <mergeCell ref="G13:G14"/>
    <mergeCell ref="H13:H14"/>
    <mergeCell ref="I13:I14"/>
    <mergeCell ref="A13:A14"/>
    <mergeCell ref="B13:B14"/>
    <mergeCell ref="C13:C14"/>
    <mergeCell ref="D13:D14"/>
    <mergeCell ref="E13:E14"/>
  </mergeCells>
  <printOptions horizontalCentered="1"/>
  <pageMargins left="0.19685039370078741" right="0.19685039370078741" top="0.59055118110236227" bottom="3.937007874015748E-2" header="0" footer="0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Доходы</vt:lpstr>
      <vt:lpstr>Расходы на 01.03.19 Г.</vt:lpstr>
      <vt:lpstr>ПРИЛОЖЕНИЕ К СПРАВКЕ</vt:lpstr>
      <vt:lpstr>'Расходы на 01.03.19 Г.'!Заголовки_для_печати</vt:lpstr>
      <vt:lpstr>'ПРИЛОЖЕНИЕ К СПРАВКЕ'!Область_печати</vt:lpstr>
      <vt:lpstr>'Расходы на 01.03.19 Г.'!Область_печати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Финуправление</dc:creator>
  <cp:lastModifiedBy>Финуправление</cp:lastModifiedBy>
  <cp:lastPrinted>2019-03-18T03:17:27Z</cp:lastPrinted>
  <dcterms:created xsi:type="dcterms:W3CDTF">2016-02-11T06:08:17Z</dcterms:created>
  <dcterms:modified xsi:type="dcterms:W3CDTF">2019-03-18T07:04:57Z</dcterms:modified>
</cp:coreProperties>
</file>